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J46" i="15" l="1"/>
  <c r="J55" i="15" s="1"/>
  <c r="J31" i="15"/>
  <c r="G46" i="15"/>
  <c r="G55" i="15" s="1"/>
  <c r="G31" i="15"/>
  <c r="Z31" i="15"/>
  <c r="X31" i="15"/>
  <c r="Z25" i="15"/>
  <c r="X25" i="15"/>
  <c r="AC31" i="15" l="1"/>
  <c r="AC25" i="15"/>
  <c r="AB31" i="15"/>
  <c r="AB25" i="15"/>
  <c r="R31" i="15"/>
  <c r="R25" i="15"/>
  <c r="L31" i="15"/>
  <c r="L25" i="15"/>
  <c r="F31" i="15"/>
  <c r="F25" i="15"/>
  <c r="D31" i="15"/>
  <c r="D25" i="15"/>
  <c r="C31" i="15" l="1"/>
  <c r="C25" i="15"/>
  <c r="V31" i="15" l="1"/>
  <c r="T31" i="15"/>
  <c r="P31" i="15"/>
  <c r="N31" i="15"/>
  <c r="H31" i="15"/>
  <c r="E31" i="15"/>
  <c r="V25" i="15"/>
  <c r="T25" i="15"/>
  <c r="P25" i="15"/>
  <c r="N25" i="15"/>
  <c r="J25" i="15"/>
  <c r="H25" i="15"/>
  <c r="G25" i="15"/>
  <c r="E25" i="15"/>
  <c r="AB46" i="15" l="1"/>
  <c r="AB55" i="15" s="1"/>
  <c r="C46" i="15"/>
  <c r="C55" i="15" s="1"/>
  <c r="R46" i="15"/>
  <c r="R55" i="15" s="1"/>
  <c r="L46" i="15"/>
  <c r="L55" i="15" s="1"/>
  <c r="AC46" i="15" l="1"/>
  <c r="F46" i="15"/>
  <c r="D46" i="15"/>
  <c r="N46" i="15"/>
  <c r="N55" i="15" s="1"/>
  <c r="AC55" i="15" l="1"/>
  <c r="F55" i="15"/>
  <c r="D55" i="15"/>
  <c r="H46" i="15" l="1"/>
  <c r="H55" i="15" s="1"/>
  <c r="J28" i="12" l="1"/>
  <c r="I28" i="12"/>
  <c r="H28" i="12"/>
  <c r="S28"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4" i="24"/>
  <c r="E49" i="24"/>
  <c r="E64" i="24" s="1"/>
  <c r="D63" i="24"/>
  <c r="D60" i="24" s="1"/>
  <c r="C60" i="24"/>
  <c r="C80" i="24" s="1"/>
  <c r="D59" i="24"/>
  <c r="E50" i="24"/>
  <c r="B76" i="24"/>
  <c r="B71" i="24"/>
  <c r="C55" i="24"/>
  <c r="C83" i="24" s="1"/>
  <c r="E63" i="24"/>
  <c r="F49" i="24"/>
  <c r="E68" i="24"/>
  <c r="D77" i="24"/>
  <c r="F74" i="24"/>
  <c r="E86" i="24"/>
  <c r="E66" i="24"/>
  <c r="E65" i="24" l="1"/>
  <c r="E60" i="24" s="1"/>
  <c r="C67" i="24"/>
  <c r="C69" i="24" s="1"/>
  <c r="C76" i="24" s="1"/>
  <c r="F86" i="24"/>
  <c r="G74" i="24"/>
  <c r="E77" i="24"/>
  <c r="F68" i="24"/>
  <c r="F66" i="24" s="1"/>
  <c r="D81" i="24"/>
  <c r="D80" i="24"/>
  <c r="D67" i="24"/>
  <c r="D69" i="24" s="1"/>
  <c r="F65" i="24"/>
  <c r="F64" i="24"/>
  <c r="F63" i="24"/>
  <c r="G49" i="24"/>
  <c r="B72" i="24"/>
  <c r="E59" i="24"/>
  <c r="F50" i="24"/>
  <c r="D53" i="24"/>
  <c r="C56" i="24"/>
  <c r="C70" i="24" s="1"/>
  <c r="C78" i="24" s="1"/>
  <c r="D55" i="24" l="1"/>
  <c r="D83" i="24" s="1"/>
  <c r="F59" i="24"/>
  <c r="G50" i="24"/>
  <c r="B79" i="24"/>
  <c r="B84" i="24" s="1"/>
  <c r="G65" i="24"/>
  <c r="G64" i="24"/>
  <c r="G63" i="24"/>
  <c r="H49" i="24"/>
  <c r="C71" i="24"/>
  <c r="E81" i="24"/>
  <c r="E80" i="24"/>
  <c r="E67" i="24"/>
  <c r="E69" i="24" s="1"/>
  <c r="D76" i="24"/>
  <c r="G68" i="24"/>
  <c r="F77" i="24"/>
  <c r="H74" i="24"/>
  <c r="G86" i="24"/>
  <c r="B73" i="24"/>
  <c r="F60"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E53" i="24"/>
  <c r="D71" i="24" l="1"/>
  <c r="D72" i="24" s="1"/>
  <c r="H60" i="24"/>
  <c r="E55" i="24"/>
  <c r="E83" i="24" s="1"/>
  <c r="H59" i="24"/>
  <c r="I50" i="24"/>
  <c r="C79" i="24"/>
  <c r="C84" i="24" s="1"/>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<sst xmlns="http://schemas.openxmlformats.org/spreadsheetml/2006/main" count="1010" uniqueCount="576">
  <si>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</si>
  <si>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</si>
  <si>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</si>
  <si>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</si>
  <si>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</si>
  <si>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</si>
  <si>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</si>
  <si>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</si>
  <si>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</si>
  <si>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</si>
  <si>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</si>
  <si>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</si>
  <si>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</si>
  <si>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</si>
  <si>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</si>
  <si>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</si>
  <si>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</si>
  <si>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</si>
  <si>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</si>
  <si>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</si>
  <si>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</si>
  <si>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</si>
  <si>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</si>
  <si>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</si>
  <si>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</si>
  <si>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</si>
  <si>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</si>
  <si>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</si>
  <si>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</si>
  <si>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</si>
  <si>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</si>
  <si>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</si>
  <si>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</si>
  <si>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</si>
  <si>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</si>
  <si>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</si>
  <si>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</si>
  <si>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</si>
  <si>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</si>
  <si>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</si>
  <si>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</si>
  <si>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</si>
  <si>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</si>
  <si>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</si>
  <si>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</si>
  <si>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</si>
  <si>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</si>
  <si>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</si>
  <si>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</si>
  <si>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</si>
  <si>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</si>
  <si>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</si>
  <si>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</si>
  <si>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</si>
  <si>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</si>
  <si>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</si>
  <si>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</si>
  <si>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</si>
  <si>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</si>
  <si>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</si>
  <si>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</si>
  <si>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</si>
  <si>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</si>
  <si>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</si>
  <si>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</si>
  <si>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</si>
  <si>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</si>
  <si>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</si>
  <si>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</si>
  <si>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</si>
  <si>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</si>
  <si>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</si>
  <si>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</si>
  <si>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</si>
  <si>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</si>
  <si>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</si>
  <si>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</si>
  <si>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</si>
  <si>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</si>
  <si>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</si>
  <si>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</si>
  <si>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</si>
  <si>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</si>
  <si>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</si>
  <si>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</si>
  <si>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</si>
  <si>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</si>
  <si>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</si>
  <si>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</si>
  <si>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</si>
  <si>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</si>
  <si>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</si>
  <si>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</si>
  <si>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</si>
  <si>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</si>
  <si>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</si>
  <si>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</si>
  <si>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</si>
  <si>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</si>
  <si>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</si>
  <si>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</si>
  <si>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</si>
  <si>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</si>
  <si>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</si>
  <si>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</si>
  <si>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</si>
  <si>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</si>
  <si>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</si>
  <si>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</si>
  <si>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</si>
  <si>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</si>
  <si>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</si>
  <si>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</si>
  <si>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</si>
  <si>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</si>
  <si>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</si>
  <si>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</si>
  <si>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</si>
  <si>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</si>
  <si>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</si>
  <si>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</si>
  <si>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</si>
  <si>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</si>
  <si>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</si>
  <si>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</si>
  <si>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</si>
  <si>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</si>
  <si>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</si>
  <si>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</si>
  <si>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</si>
  <si>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</si>
  <si>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</si>
  <si>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</si>
  <si>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</si>
  <si>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</si>
  <si>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</si>
  <si>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</si>
  <si>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</si>
  <si>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</si>
  <si>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</si>
  <si>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</si>
  <si>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</si>
  <si>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</si>
  <si>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</si>
  <si>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</si>
  <si>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</si>
  <si>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</si>
  <si>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</si>
  <si>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</si>
  <si>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</si>
  <si>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</si>
  <si>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</si>
  <si>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</si>
  <si>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</si>
  <si>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</si>
  <si>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</si>
  <si>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</si>
  <si>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</si>
  <si>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</si>
  <si>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</si>
  <si>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</si>
  <si>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</si>
  <si>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</si>
  <si>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</si>
  <si>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</si>
  <si>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</si>
  <si>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</si>
  <si>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</si>
  <si>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</si>
  <si>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</si>
  <si>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</si>
  <si>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</si>
  <si>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</si>
  <si>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</si>
  <si>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</si>
  <si>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</si>
  <si>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</si>
  <si>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</si>
  <si>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</si>
  <si>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</si>
  <si>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</si>
  <si>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</si>
  <si>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</si>
  <si>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</si>
  <si>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</si>
  <si>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</si>
  <si>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</si>
  <si>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</si>
  <si>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</si>
  <si>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</si>
  <si>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</si>
  <si>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</si>
  <si>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</si>
  <si>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</si>
  <si>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</si>
  <si>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</si>
  <si>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</si>
  <si>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</si>
  <si>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</si>
  <si>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</si>
  <si>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</si>
  <si>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</si>
  <si>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</si>
  <si>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</si>
  <si>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</si>
  <si>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</si>
  <si>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</si>
  <si>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</si>
  <si>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</si>
  <si>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</si>
  <si>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</si>
  <si>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</si>
  <si>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</si>
  <si>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</si>
  <si>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</si>
  <si>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</si>
  <si>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</si>
  <si>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</si>
  <si>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</si>
  <si>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</si>
  <si>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</si>
  <si>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</si>
  <si>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</si>
  <si>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</si>
  <si>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</si>
  <si>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</si>
  <si>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</si>
  <si>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</si>
  <si>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</si>
  <si>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</si>
  <si>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</si>
  <si>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</si>
  <si>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</si>
  <si>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</si>
  <si>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</si>
  <si>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</si>
  <si>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</si>
  <si>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</si>
  <si>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</si>
  <si>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</si>
  <si>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</si>
  <si>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</si>
  <si>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</si>
  <si>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</si>
  <si>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</si>
  <si>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</si>
  <si>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</si>
  <si>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</si>
  <si>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</si>
  <si>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</si>
  <si>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</si>
  <si>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</si>
  <si>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</si>
  <si>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</si>
  <si>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</si>
  <si>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</si>
  <si>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</si>
  <si>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</si>
  <si>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</si>
  <si>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</si>
  <si>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</si>
  <si>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</si>
  <si>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</si>
  <si>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</si>
  <si>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</si>
  <si>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</si>
  <si>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</si>
  <si>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</si>
  <si>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</si>
  <si>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</si>
  <si>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</si>
  <si>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</si>
  <si>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</si>
  <si>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</si>
  <si>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</si>
  <si>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</si>
  <si>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</si>
  <si>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</si>
  <si>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</si>
  <si>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</si>
  <si>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</si>
  <si>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</si>
  <si>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</si>
  <si>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</si>
  <si>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</si>
  <si>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</si>
  <si>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</si>
  <si>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</si>
  <si>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</si>
  <si>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</si>
  <si>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</si>
  <si>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</si>
  <si>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</si>
  <si>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</si>
  <si>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</si>
  <si>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</si>
  <si>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</si>
  <si>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</si>
  <si>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</si>
  <si>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</si>
  <si>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</si>
  <si>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</si>
  <si>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</si>
  <si>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</si>
  <si>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</si>
  <si>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</si>
  <si>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</si>
  <si>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</si>
  <si>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</si>
  <si>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</si>
  <si>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</si>
  <si>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</si>
  <si>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</si>
  <si>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</si>
  <si>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</si>
  <si>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</si>
  <si>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</si>
  <si>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</si>
  <si>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</si>
  <si>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</si>
  <si>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</si>
  <si>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</si>
  <si>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</si>
  <si>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</si>
  <si>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</si>
  <si>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</si>
  <si>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</si>
  <si>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</si>
  <si>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</si>
  <si>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</si>
  <si>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</si>
  <si>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</si>
  <si>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</si>
  <si>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</si>
  <si>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</si>
  <si>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</si>
  <si>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</si>
  <si>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</si>
  <si>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</si>
  <si>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</si>
  <si>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</si>
  <si>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</si>
  <si>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</si>
  <si>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</si>
  <si>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</si>
  <si>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</si>
  <si>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</si>
  <si>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</si>
  <si>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</si>
  <si>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</si>
  <si>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</si>
  <si>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</si>
  <si>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</si>
  <si>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</si>
  <si>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</si>
  <si>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</si>
  <si>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</si>
  <si>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</si>
  <si>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</si>
  <si>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</si>
  <si>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</si>
  <si>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</si>
  <si>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</si>
  <si>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</si>
  <si>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</si>
  <si>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</si>
  <si>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</si>
  <si>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</si>
  <si>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</si>
  <si>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</si>
  <si>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</si>
  <si>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</si>
  <si>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</si>
  <si>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</si>
  <si>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</si>
  <si>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</si>
  <si>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</si>
  <si>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</si>
  <si>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</si>
  <si>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</si>
  <si>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</si>
  <si>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</si>
  <si>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</si>
  <si>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</si>
  <si>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</si>
  <si>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</si>
  <si>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</si>
  <si>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</si>
  <si>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</si>
  <si>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</si>
  <si>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</si>
  <si>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</si>
  <si>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</si>
  <si>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</si>
  <si>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</si>
  <si>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</si>
  <si>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</si>
  <si>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</si>
  <si>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</si>
  <si>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</si>
  <si>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</si>
  <si>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</si>
  <si>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</si>
  <si>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</si>
  <si>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</si>
  <si>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</si>
  <si>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</si>
  <si>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</si>
  <si>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</si>
  <si>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</si>
  <si>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</si>
  <si>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</si>
  <si>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</si>
  <si>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</si>
  <si>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</si>
  <si>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</si>
  <si>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</si>
  <si>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</si>
  <si>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</si>
  <si>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</si>
  <si>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</si>
  <si>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</si>
  <si>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</si>
  <si>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</si>
  <si>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</si>
  <si>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</si>
  <si>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</si>
  <si>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</si>
  <si>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</si>
  <si>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</si>
  <si>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</si>
  <si>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</si>
  <si>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</si>
  <si>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</si>
  <si>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</si>
  <si>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</si>
  <si>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</si>
  <si>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</si>
  <si>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</si>
  <si>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</si>
  <si>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</si>
  <si>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</si>
  <si>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</si>
  <si>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</si>
  <si>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</si>
  <si>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</si>
  <si>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</si>
  <si>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</si>
  <si>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</si>
  <si>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</si>
  <si>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</si>
  <si>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</si>
  <si>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</si>
  <si>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</si>
  <si>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</si>
  <si>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</si>
  <si>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</si>
  <si>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</si>
  <si>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</si>
  <si>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</si>
  <si>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</si>
  <si>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</si>
  <si>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</si>
  <si>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</si>
  <si>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</si>
  <si>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</si>
  <si>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</si>
  <si>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</si>
  <si>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</si>
  <si>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</si>
  <si>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</si>
  <si>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</si>
  <si>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</si>
  <si>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</si>
  <si>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</si>
  <si>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</si>
  <si>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</si>
  <si>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</si>
  <si>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</si>
  <si>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</si>
  <si>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</si>
  <si>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</si>
  <si>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</si>
  <si>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</si>
  <si>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</si>
  <si>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</si>
  <si>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</si>
  <si>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</si>
  <si>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</si>
  <si>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</si>
  <si>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</si>
  <si>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</si>
  <si>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</si>
  <si>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</si>
  <si>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</si>
  <si>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</si>
  <si>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</si>
  <si>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</si>
  <si>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</si>
  <si>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</si>
  <si>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</si>
  <si>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</si>
  <si>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</si>
  <si>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</si>
  <si>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</si>
  <si>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</si>
  <si>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</si>
  <si>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</si>
  <si>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</si>
  <si>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</si>
  <si>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</si>
  <si>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</si>
  <si>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</si>
  <si>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</si>
  <si>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</si>
  <si>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</si>
  <si>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</si>
  <si>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</si>
  <si>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</si>
  <si>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</si>
  <si>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</si>
  <si>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</si>
  <si>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</si>
  <si>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</si>
  <si>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</si>
  <si>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</si>
  <si>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</si>
  <si>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</si>
  <si>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</si>
  <si>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</si>
  <si>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</si>
  <si>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</si>
  <si>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</si>
  <si>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</si>
  <si>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</si>
  <si>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</si>
  <si>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</si>
  <si>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</si>
  <si>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</si>
  <si>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</si>
  <si>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</si>
  <si>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</si>
  <si>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строительство завершено</t>
  </si>
  <si>
    <t>Ведутся проектные работы</t>
  </si>
  <si>
    <t>П</t>
  </si>
  <si>
    <t xml:space="preserve"> по состоянию на 01.01.2020 года </t>
  </si>
  <si>
    <t>35.12</t>
  </si>
  <si>
    <t>АО "РСП"</t>
  </si>
  <si>
    <t>по состоянию на 01.01.2023 года</t>
  </si>
  <si>
    <t xml:space="preserve">
АО "РСП"
АО "РСП"
-
не определен
не определен
</t>
  </si>
  <si>
    <t>Развитие электрической сети Троицкого и Новомосковского административных округов, связанное с заменой приборов учета на трехфазные косвенного включения</t>
  </si>
  <si>
    <t>Новомосковский и  Троицкий административные округа</t>
  </si>
  <si>
    <t>Замена узлов коммерческого учета в связи с истечением сроков межповерочного интервала</t>
  </si>
  <si>
    <t>Замена узлов коммерческого учета технически обоснована и целесообразна в связи с истечением сроков межповерочного интервала</t>
  </si>
  <si>
    <t>I-IV</t>
  </si>
  <si>
    <t>Замена приборов учета на трехфазные косвенного включения</t>
  </si>
  <si>
    <t>замена узлов учета</t>
  </si>
  <si>
    <t>М_Р1.3.2.2022</t>
  </si>
  <si>
    <t>Замена приборов учета на трехфазные косвенного включения в РУ-6(10)кВ с заменой трансформаторов тока и трансформаторов напряжения - 8 штук (КРН-75, ПКУ(КТП-259), ПКУ(КТП-309), КРН-113, КРН-114, ПКУ(КТП-1684), РП-39-1СШ, РП-39-2СШ)</t>
  </si>
  <si>
    <t>1.3.3.2.Установка приборов учета, класс напряжения 6 (10) кВ</t>
  </si>
  <si>
    <t>Замена узлов коммерческого учета - 8 шт</t>
  </si>
  <si>
    <t>2,565 млн.руб.</t>
  </si>
  <si>
    <t>Предусмотрена замена 8-ми узлов коммерческого учета</t>
  </si>
  <si>
    <t>2,137 млн.руб.</t>
  </si>
  <si>
    <t>8 узлов учета</t>
  </si>
  <si>
    <t>8Узлов учета</t>
  </si>
  <si>
    <t>Узел коммерческого учета - 8 шт</t>
  </si>
  <si>
    <t>Год раскрытия информации: 2025 год</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</si>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</sst>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49"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7" fillId="0" borderId="1" xfId="1" applyNumberFormat="1" applyFont="1" applyBorder="1" applyAlignment="1">
      <alignment vertical="center" wrapText="1"/>
    </xf>
    <xf numFmtId="168" fontId="4" fillId="0" borderId="1" xfId="1" applyNumberFormat="1" applyFont="1" applyBorder="1" applyAlignment="1">
      <alignment horizontal="center" vertical="center"/>
    </xf>
    <xf numFmtId="0" fontId="11" fillId="0" borderId="28" xfId="0"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0" fontId="9" fillId="0" borderId="0" xfId="1" applyFont="1" applyAlignment="1">
      <alignmen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1" xfId="62" applyFont="1" applyFill="1" applyBorder="1" applyAlignment="1">
      <alignment horizontal="center" vertical="center" wrapText="1"/>
    </xf>
    <xf numFmtId="0" fontId="42" fillId="0" borderId="1" xfId="62" applyFont="1" applyBorder="1" applyAlignment="1">
      <alignment horizontal="center" vertical="center"/>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174" fontId="11" fillId="0" borderId="1" xfId="0" applyNumberFormat="1" applyFont="1" applyFill="1" applyBorder="1" applyAlignment="1">
      <alignment horizontal="center" vertical="center"/>
    </xf>
    <xf numFmtId="174" fontId="11" fillId="0" borderId="1" xfId="0" applyNumberFormat="1" applyFont="1" applyFill="1" applyBorder="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74E-2"/>
        </c:manualLayout>
      </c:layout>
      <c:overlay val="0"/>
      <c:spPr>
        <a:noFill/>
        <a:ln w="25400">
          <a:noFill/>
        </a:ln>
      </c:spPr>
    </c:title>
    <c:autoTitleDeleted val="0"/>
    <c:plotArea>
      <c:layout>
        <c:manualLayout>
          <c:layoutTarget val="inner"/>
          <c:xMode val="edge"/>
          <c:yMode val="edge"/>
          <c:x val="0.14119854373042182"/>
          <c:y val="0.11859494574672474"/>
          <c:w val="0.77652950922849973"/>
          <c:h val="0.8044254344750229"/>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ED4-4C0D-9E6F-39311D57611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ED4-4C0D-9E6F-39311D576117}"/>
            </c:ext>
          </c:extLst>
        </c:ser>
        <c:dLbls>
          <c:showLegendKey val="0"/>
          <c:showVal val="0"/>
          <c:showCatName val="0"/>
          <c:showSerName val="0"/>
          <c:showPercent val="0"/>
          <c:showBubbleSize val="0"/>
        </c:dLbls>
        <c:smooth val="0"/>
        <c:axId val="148757120"/>
        <c:axId val="149032960"/>
      </c:lineChart>
      <c:catAx>
        <c:axId val="14875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2960"/>
        <c:crosses val="autoZero"/>
        <c:auto val="1"/>
        <c:lblAlgn val="ctr"/>
        <c:lblOffset val="100"/>
        <c:noMultiLvlLbl val="0"/>
      </c:catAx>
      <c:valAx>
        <c:axId val="14903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120"/>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101" l="0.70000000000000062" r="0.70000000000000062" t="0.75000000000001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0" t="s">
        <v>567</v>
      </c>
      <c r="B5" s="310"/>
      <c r="C5" s="310"/>
      <c r="D5" s="167"/>
      <c r="E5" s="167"/>
      <c r="F5" s="167"/>
      <c r="G5" s="167"/>
      <c r="H5" s="167"/>
      <c r="I5" s="167"/>
      <c r="J5" s="167"/>
    </row>
    <row r="6" spans="1:22" s="10" customFormat="1" ht="18.75" x14ac:dyDescent="0.3">
      <c r="A6" s="15"/>
      <c r="F6" s="14"/>
      <c r="G6" s="14"/>
      <c r="H6" s="13"/>
    </row>
    <row r="7" spans="1:22" s="10" customFormat="1" ht="18.75" x14ac:dyDescent="0.2">
      <c r="A7" s="314" t="s">
        <v>10</v>
      </c>
      <c r="B7" s="314"/>
      <c r="C7" s="31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15" t="s">
        <v>547</v>
      </c>
      <c r="B9" s="315"/>
      <c r="C9" s="315"/>
      <c r="D9" s="6"/>
      <c r="E9" s="6"/>
      <c r="F9" s="6"/>
      <c r="G9" s="6"/>
      <c r="H9" s="6"/>
      <c r="I9" s="11"/>
      <c r="J9" s="11"/>
      <c r="K9" s="11"/>
      <c r="L9" s="11"/>
      <c r="M9" s="11"/>
      <c r="N9" s="11"/>
      <c r="O9" s="11"/>
      <c r="P9" s="11"/>
      <c r="Q9" s="11"/>
      <c r="R9" s="11"/>
      <c r="S9" s="11"/>
      <c r="T9" s="11"/>
      <c r="U9" s="11"/>
      <c r="V9" s="11"/>
    </row>
    <row r="10" spans="1:22" s="10" customFormat="1" ht="18.75" x14ac:dyDescent="0.2">
      <c r="A10" s="311" t="s">
        <v>541</v>
      </c>
      <c r="B10" s="311"/>
      <c r="C10" s="31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15" t="s">
        <v>557</v>
      </c>
      <c r="B12" s="315"/>
      <c r="C12" s="315"/>
      <c r="D12" s="6"/>
      <c r="E12" s="6"/>
      <c r="F12" s="6"/>
      <c r="G12" s="6"/>
      <c r="H12" s="6"/>
      <c r="I12" s="11"/>
      <c r="J12" s="11"/>
      <c r="K12" s="11"/>
      <c r="L12" s="11"/>
      <c r="M12" s="11"/>
      <c r="N12" s="11"/>
      <c r="O12" s="11"/>
      <c r="P12" s="11"/>
      <c r="Q12" s="11"/>
      <c r="R12" s="11"/>
      <c r="S12" s="11"/>
      <c r="T12" s="11"/>
      <c r="U12" s="11"/>
      <c r="V12" s="11"/>
    </row>
    <row r="13" spans="1:22" s="10" customFormat="1" ht="18.75" x14ac:dyDescent="0.2">
      <c r="A13" s="311" t="s">
        <v>540</v>
      </c>
      <c r="B13" s="311"/>
      <c r="C13" s="31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6.5" customHeight="1" x14ac:dyDescent="0.2">
      <c r="A15" s="316" t="s">
        <v>558</v>
      </c>
      <c r="B15" s="316"/>
      <c r="C15" s="316"/>
      <c r="D15" s="6"/>
      <c r="E15" s="6"/>
      <c r="F15" s="6"/>
      <c r="G15" s="6"/>
      <c r="H15" s="6"/>
      <c r="I15" s="6"/>
      <c r="J15" s="6"/>
      <c r="K15" s="6"/>
      <c r="L15" s="6"/>
      <c r="M15" s="6"/>
      <c r="N15" s="6"/>
      <c r="O15" s="6"/>
      <c r="P15" s="6"/>
      <c r="Q15" s="6"/>
      <c r="R15" s="6"/>
      <c r="S15" s="6"/>
      <c r="T15" s="6"/>
      <c r="U15" s="6"/>
      <c r="V15" s="6"/>
    </row>
    <row r="16" spans="1:22" s="2" customFormat="1" ht="15" customHeight="1" x14ac:dyDescent="0.2">
      <c r="A16" s="311" t="s">
        <v>539</v>
      </c>
      <c r="B16" s="311"/>
      <c r="C16" s="31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2" t="s">
        <v>480</v>
      </c>
      <c r="B18" s="313"/>
      <c r="C18" s="31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0" t="s">
        <v>559</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550</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07"/>
      <c r="B24" s="308"/>
      <c r="C24" s="309"/>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551</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7"/>
      <c r="B39" s="308"/>
      <c r="C39" s="309"/>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560</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7"/>
      <c r="B47" s="308"/>
      <c r="C47" s="309"/>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561</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563</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10" zoomScale="70" zoomScaleNormal="70" zoomScaleSheetLayoutView="70" workbookViewId="0">
      <selection activeCell="O25" sqref="O25"/>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8.5703125" style="60"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6.7109375" style="60" customWidth="1"/>
    <col min="25" max="25" width="5.28515625" style="60" customWidth="1"/>
    <col min="26" max="26" width="8.5703125" style="60"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row>
    <row r="6" spans="1:29" ht="18.75" x14ac:dyDescent="0.3">
      <c r="A6" s="61"/>
      <c r="B6" s="61"/>
      <c r="C6" s="61"/>
      <c r="D6" s="61"/>
      <c r="E6" s="61"/>
      <c r="F6" s="61"/>
      <c r="L6" s="61"/>
      <c r="M6" s="61"/>
      <c r="P6" s="61"/>
      <c r="Q6" s="61"/>
      <c r="T6" s="61"/>
      <c r="U6" s="61"/>
      <c r="X6" s="61"/>
      <c r="Y6" s="61"/>
      <c r="AC6" s="13"/>
    </row>
    <row r="7" spans="1:29"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customHeight="1"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ht="46.5" customHeight="1" x14ac:dyDescent="0.25">
      <c r="A15" s="316" t="s">
        <v>558</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ht="15.75" customHeight="1"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row>
    <row r="17" spans="1:32"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75" t="s">
        <v>465</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68" t="s">
        <v>193</v>
      </c>
      <c r="B21" s="368" t="s">
        <v>192</v>
      </c>
      <c r="C21" s="359" t="s">
        <v>191</v>
      </c>
      <c r="D21" s="359"/>
      <c r="E21" s="374" t="s">
        <v>190</v>
      </c>
      <c r="F21" s="374"/>
      <c r="G21" s="368" t="s">
        <v>568</v>
      </c>
      <c r="H21" s="371" t="s">
        <v>569</v>
      </c>
      <c r="I21" s="372"/>
      <c r="J21" s="372"/>
      <c r="K21" s="372"/>
      <c r="L21" s="371" t="s">
        <v>570</v>
      </c>
      <c r="M21" s="372"/>
      <c r="N21" s="372"/>
      <c r="O21" s="372"/>
      <c r="P21" s="371" t="s">
        <v>571</v>
      </c>
      <c r="Q21" s="372"/>
      <c r="R21" s="372"/>
      <c r="S21" s="372"/>
      <c r="T21" s="371" t="s">
        <v>572</v>
      </c>
      <c r="U21" s="372"/>
      <c r="V21" s="372"/>
      <c r="W21" s="372"/>
      <c r="X21" s="371" t="s">
        <v>573</v>
      </c>
      <c r="Y21" s="372"/>
      <c r="Z21" s="372"/>
      <c r="AA21" s="372"/>
      <c r="AB21" s="376" t="s">
        <v>189</v>
      </c>
      <c r="AC21" s="377"/>
      <c r="AD21" s="84"/>
      <c r="AE21" s="84"/>
      <c r="AF21" s="84"/>
    </row>
    <row r="22" spans="1:32" ht="99.75" customHeight="1" x14ac:dyDescent="0.25">
      <c r="A22" s="369"/>
      <c r="B22" s="369"/>
      <c r="C22" s="359"/>
      <c r="D22" s="359"/>
      <c r="E22" s="374"/>
      <c r="F22" s="374"/>
      <c r="G22" s="369"/>
      <c r="H22" s="359" t="s">
        <v>3</v>
      </c>
      <c r="I22" s="359"/>
      <c r="J22" s="359" t="s">
        <v>188</v>
      </c>
      <c r="K22" s="359"/>
      <c r="L22" s="359" t="s">
        <v>3</v>
      </c>
      <c r="M22" s="359"/>
      <c r="N22" s="359" t="s">
        <v>188</v>
      </c>
      <c r="O22" s="359"/>
      <c r="P22" s="359" t="s">
        <v>3</v>
      </c>
      <c r="Q22" s="359"/>
      <c r="R22" s="359" t="s">
        <v>188</v>
      </c>
      <c r="S22" s="359"/>
      <c r="T22" s="359" t="s">
        <v>3</v>
      </c>
      <c r="U22" s="359"/>
      <c r="V22" s="359" t="s">
        <v>188</v>
      </c>
      <c r="W22" s="359"/>
      <c r="X22" s="359" t="s">
        <v>3</v>
      </c>
      <c r="Y22" s="359"/>
      <c r="Z22" s="359" t="s">
        <v>188</v>
      </c>
      <c r="AA22" s="359"/>
      <c r="AB22" s="378"/>
      <c r="AC22" s="379"/>
    </row>
    <row r="23" spans="1:32" ht="89.25" customHeight="1" x14ac:dyDescent="0.25">
      <c r="A23" s="356"/>
      <c r="B23" s="356"/>
      <c r="C23" s="81" t="s">
        <v>3</v>
      </c>
      <c r="D23" s="81" t="s">
        <v>186</v>
      </c>
      <c r="E23" s="83" t="s">
        <v>545</v>
      </c>
      <c r="F23" s="83" t="s">
        <v>548</v>
      </c>
      <c r="G23" s="356"/>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8">
        <v>12</v>
      </c>
      <c r="Q24" s="178">
        <v>13</v>
      </c>
      <c r="R24" s="178">
        <v>14</v>
      </c>
      <c r="S24" s="178">
        <v>15</v>
      </c>
      <c r="T24" s="178">
        <v>12</v>
      </c>
      <c r="U24" s="178">
        <v>13</v>
      </c>
      <c r="V24" s="178">
        <v>14</v>
      </c>
      <c r="W24" s="178">
        <v>15</v>
      </c>
      <c r="X24" s="306">
        <v>12</v>
      </c>
      <c r="Y24" s="306">
        <v>13</v>
      </c>
      <c r="Z24" s="306">
        <v>14</v>
      </c>
      <c r="AA24" s="306">
        <v>15</v>
      </c>
      <c r="AB24" s="160">
        <v>20</v>
      </c>
      <c r="AC24" s="160">
        <v>21</v>
      </c>
    </row>
    <row r="25" spans="1:32" ht="47.25" customHeight="1" x14ac:dyDescent="0.25">
      <c r="A25" s="78">
        <v>1</v>
      </c>
      <c r="B25" s="77" t="s">
        <v>185</v>
      </c>
      <c r="C25" s="80">
        <f t="shared" ref="C25:D25" si="0">SUM(C26:C30)</f>
        <v>2.5649999999999999</v>
      </c>
      <c r="D25" s="80">
        <f t="shared" si="0"/>
        <v>2.5649999999999999</v>
      </c>
      <c r="E25" s="295">
        <f t="shared" ref="E25:P25" si="1">SUM(E26:E30)</f>
        <v>0</v>
      </c>
      <c r="F25" s="80">
        <f t="shared" si="1"/>
        <v>2.5649999999999999</v>
      </c>
      <c r="G25" s="295">
        <f t="shared" si="1"/>
        <v>2.5649999999999999</v>
      </c>
      <c r="H25" s="80">
        <f t="shared" si="1"/>
        <v>0</v>
      </c>
      <c r="I25" s="72"/>
      <c r="J25" s="301">
        <f t="shared" ref="J25" si="2">SUM(J26:J30)</f>
        <v>2.5649999999999999</v>
      </c>
      <c r="K25" s="72" t="s">
        <v>554</v>
      </c>
      <c r="L25" s="80">
        <f t="shared" ref="L25" si="3">SUM(L26:L30)</f>
        <v>0</v>
      </c>
      <c r="M25" s="72"/>
      <c r="N25" s="80">
        <f t="shared" ref="N25" si="4">SUM(N26:N30)</f>
        <v>0</v>
      </c>
      <c r="O25" s="72"/>
      <c r="P25" s="295">
        <f t="shared" si="1"/>
        <v>0</v>
      </c>
      <c r="Q25" s="295"/>
      <c r="R25" s="80">
        <f t="shared" ref="R25" si="5">SUM(R26:R30)</f>
        <v>0</v>
      </c>
      <c r="S25" s="72"/>
      <c r="T25" s="295">
        <f t="shared" ref="T25" si="6">SUM(T26:T30)</f>
        <v>0</v>
      </c>
      <c r="U25" s="295"/>
      <c r="V25" s="295">
        <f t="shared" ref="V25" si="7">SUM(V26:V30)</f>
        <v>0</v>
      </c>
      <c r="W25" s="295"/>
      <c r="X25" s="306">
        <f t="shared" ref="X25" si="8">SUM(X26:X30)</f>
        <v>0</v>
      </c>
      <c r="Y25" s="306"/>
      <c r="Z25" s="306">
        <f t="shared" ref="Z25" si="9">SUM(Z26:Z30)</f>
        <v>0</v>
      </c>
      <c r="AA25" s="306"/>
      <c r="AB25" s="80">
        <f t="shared" ref="AB25:AC25" si="10">SUM(AB26:AB30)</f>
        <v>2.5649999999999999</v>
      </c>
      <c r="AC25" s="80">
        <f t="shared" si="10"/>
        <v>2.5649999999999999</v>
      </c>
    </row>
    <row r="26" spans="1:32" ht="24" customHeight="1" x14ac:dyDescent="0.25">
      <c r="A26" s="75" t="s">
        <v>184</v>
      </c>
      <c r="B26" s="48" t="s">
        <v>183</v>
      </c>
      <c r="C26" s="292"/>
      <c r="D26" s="292"/>
      <c r="E26" s="271"/>
      <c r="F26" s="292"/>
      <c r="G26" s="80"/>
      <c r="H26" s="292"/>
      <c r="I26" s="80"/>
      <c r="J26" s="302"/>
      <c r="K26" s="80"/>
      <c r="L26" s="292"/>
      <c r="M26" s="80"/>
      <c r="N26" s="292"/>
      <c r="O26" s="80"/>
      <c r="P26" s="80"/>
      <c r="Q26" s="80"/>
      <c r="R26" s="292"/>
      <c r="S26" s="80"/>
      <c r="T26" s="271"/>
      <c r="U26" s="80"/>
      <c r="V26" s="271"/>
      <c r="W26" s="80"/>
      <c r="X26" s="271"/>
      <c r="Y26" s="80"/>
      <c r="Z26" s="271"/>
      <c r="AA26" s="80"/>
      <c r="AB26" s="292"/>
      <c r="AC26" s="292"/>
    </row>
    <row r="27" spans="1:32" x14ac:dyDescent="0.25">
      <c r="A27" s="75" t="s">
        <v>182</v>
      </c>
      <c r="B27" s="48" t="s">
        <v>181</v>
      </c>
      <c r="C27" s="272"/>
      <c r="D27" s="272"/>
      <c r="E27" s="72"/>
      <c r="F27" s="272"/>
      <c r="G27" s="295"/>
      <c r="H27" s="272"/>
      <c r="I27" s="295"/>
      <c r="J27" s="303"/>
      <c r="K27" s="295"/>
      <c r="L27" s="272"/>
      <c r="M27" s="295"/>
      <c r="N27" s="272"/>
      <c r="O27" s="295"/>
      <c r="P27" s="295"/>
      <c r="Q27" s="295"/>
      <c r="R27" s="272"/>
      <c r="S27" s="295"/>
      <c r="T27" s="72"/>
      <c r="U27" s="72"/>
      <c r="V27" s="72"/>
      <c r="W27" s="72"/>
      <c r="X27" s="72"/>
      <c r="Y27" s="72"/>
      <c r="Z27" s="72"/>
      <c r="AA27" s="72"/>
      <c r="AB27" s="272"/>
      <c r="AC27" s="272"/>
    </row>
    <row r="28" spans="1:32" ht="31.5" x14ac:dyDescent="0.25">
      <c r="A28" s="75" t="s">
        <v>180</v>
      </c>
      <c r="B28" s="48" t="s">
        <v>427</v>
      </c>
      <c r="C28" s="272"/>
      <c r="D28" s="272"/>
      <c r="E28" s="72"/>
      <c r="F28" s="272"/>
      <c r="G28" s="72"/>
      <c r="H28" s="272"/>
      <c r="I28" s="72"/>
      <c r="J28" s="303"/>
      <c r="K28" s="72"/>
      <c r="L28" s="272"/>
      <c r="M28" s="72"/>
      <c r="N28" s="272"/>
      <c r="O28" s="72"/>
      <c r="P28" s="72"/>
      <c r="Q28" s="72"/>
      <c r="R28" s="272"/>
      <c r="S28" s="72"/>
      <c r="T28" s="72"/>
      <c r="U28" s="72"/>
      <c r="V28" s="72"/>
      <c r="W28" s="72"/>
      <c r="X28" s="72"/>
      <c r="Y28" s="72"/>
      <c r="Z28" s="72"/>
      <c r="AA28" s="72"/>
      <c r="AB28" s="272"/>
      <c r="AC28" s="272"/>
    </row>
    <row r="29" spans="1:32" x14ac:dyDescent="0.25">
      <c r="A29" s="75" t="s">
        <v>179</v>
      </c>
      <c r="B29" s="48" t="s">
        <v>178</v>
      </c>
      <c r="C29" s="272">
        <v>2.5649999999999999</v>
      </c>
      <c r="D29" s="272">
        <v>2.5649999999999999</v>
      </c>
      <c r="E29" s="72"/>
      <c r="F29" s="272">
        <v>2.5649999999999999</v>
      </c>
      <c r="G29" s="272">
        <v>2.5649999999999999</v>
      </c>
      <c r="H29" s="272"/>
      <c r="I29" s="72"/>
      <c r="J29" s="272">
        <v>2.5649999999999999</v>
      </c>
      <c r="K29" s="72"/>
      <c r="L29" s="272"/>
      <c r="M29" s="72"/>
      <c r="N29" s="272"/>
      <c r="O29" s="72"/>
      <c r="P29" s="72"/>
      <c r="Q29" s="72"/>
      <c r="R29" s="272"/>
      <c r="S29" s="72"/>
      <c r="T29" s="272"/>
      <c r="U29" s="72"/>
      <c r="V29" s="272"/>
      <c r="W29" s="72"/>
      <c r="X29" s="272"/>
      <c r="Y29" s="72"/>
      <c r="Z29" s="272"/>
      <c r="AA29" s="72"/>
      <c r="AB29" s="272">
        <v>2.5649999999999999</v>
      </c>
      <c r="AC29" s="272">
        <v>2.5649999999999999</v>
      </c>
    </row>
    <row r="30" spans="1:32" x14ac:dyDescent="0.25">
      <c r="A30" s="75" t="s">
        <v>177</v>
      </c>
      <c r="B30" s="79" t="s">
        <v>176</v>
      </c>
      <c r="C30" s="272"/>
      <c r="D30" s="272"/>
      <c r="E30" s="72"/>
      <c r="F30" s="272"/>
      <c r="G30" s="272"/>
      <c r="H30" s="272"/>
      <c r="I30" s="72"/>
      <c r="J30" s="272"/>
      <c r="K30" s="72"/>
      <c r="L30" s="272"/>
      <c r="M30" s="72"/>
      <c r="N30" s="272"/>
      <c r="O30" s="72"/>
      <c r="P30" s="72"/>
      <c r="Q30" s="72"/>
      <c r="R30" s="272"/>
      <c r="S30" s="72"/>
      <c r="T30" s="72"/>
      <c r="U30" s="72"/>
      <c r="V30" s="72"/>
      <c r="W30" s="72"/>
      <c r="X30" s="72"/>
      <c r="Y30" s="72"/>
      <c r="Z30" s="72"/>
      <c r="AA30" s="72"/>
      <c r="AB30" s="272"/>
      <c r="AC30" s="272"/>
    </row>
    <row r="31" spans="1:32" ht="47.25" x14ac:dyDescent="0.25">
      <c r="A31" s="78" t="s">
        <v>64</v>
      </c>
      <c r="B31" s="77" t="s">
        <v>175</v>
      </c>
      <c r="C31" s="80">
        <f t="shared" ref="C31:D31" si="11">SUM(C32:C35)</f>
        <v>2.137</v>
      </c>
      <c r="D31" s="80">
        <f t="shared" si="11"/>
        <v>2.137</v>
      </c>
      <c r="E31" s="295">
        <f t="shared" ref="E31:P31" si="12">SUM(E32:E35)</f>
        <v>0</v>
      </c>
      <c r="F31" s="80">
        <f t="shared" si="12"/>
        <v>2.137</v>
      </c>
      <c r="G31" s="80">
        <f t="shared" ref="G31" si="13">SUM(G32:G35)</f>
        <v>2.137</v>
      </c>
      <c r="H31" s="80">
        <f t="shared" si="12"/>
        <v>0</v>
      </c>
      <c r="I31" s="72"/>
      <c r="J31" s="80">
        <f t="shared" ref="J31" si="14">SUM(J32:J35)</f>
        <v>2.137</v>
      </c>
      <c r="K31" s="72"/>
      <c r="L31" s="80">
        <f t="shared" ref="L31" si="15">SUM(L32:L35)</f>
        <v>0</v>
      </c>
      <c r="M31" s="72"/>
      <c r="N31" s="80">
        <f t="shared" ref="N31" si="16">SUM(N32:N35)</f>
        <v>0</v>
      </c>
      <c r="O31" s="72"/>
      <c r="P31" s="295">
        <f t="shared" si="12"/>
        <v>0</v>
      </c>
      <c r="Q31" s="295"/>
      <c r="R31" s="80">
        <f t="shared" ref="R31" si="17">SUM(R32:R35)</f>
        <v>0</v>
      </c>
      <c r="S31" s="72"/>
      <c r="T31" s="295">
        <f t="shared" ref="T31:V31" si="18">SUM(T32:T35)</f>
        <v>0</v>
      </c>
      <c r="U31" s="72"/>
      <c r="V31" s="295">
        <f t="shared" si="18"/>
        <v>0</v>
      </c>
      <c r="W31" s="72"/>
      <c r="X31" s="306">
        <f t="shared" ref="X31:Z31" si="19">SUM(X32:X35)</f>
        <v>0</v>
      </c>
      <c r="Y31" s="72"/>
      <c r="Z31" s="306">
        <f t="shared" ref="Z31:AA31" si="20">SUM(Z32:Z35)</f>
        <v>0</v>
      </c>
      <c r="AA31" s="72"/>
      <c r="AB31" s="80">
        <f t="shared" ref="AB31:AC31" si="21">SUM(AB32:AB35)</f>
        <v>2.137</v>
      </c>
      <c r="AC31" s="80">
        <f t="shared" si="21"/>
        <v>2.137</v>
      </c>
    </row>
    <row r="32" spans="1:32" x14ac:dyDescent="0.25">
      <c r="A32" s="78" t="s">
        <v>174</v>
      </c>
      <c r="B32" s="48" t="s">
        <v>173</v>
      </c>
      <c r="C32" s="272">
        <v>0</v>
      </c>
      <c r="D32" s="272">
        <v>0</v>
      </c>
      <c r="E32" s="295"/>
      <c r="F32" s="272">
        <v>0</v>
      </c>
      <c r="G32" s="272">
        <v>0</v>
      </c>
      <c r="H32" s="304"/>
      <c r="I32" s="72"/>
      <c r="J32" s="272">
        <v>0</v>
      </c>
      <c r="K32" s="72"/>
      <c r="L32" s="272"/>
      <c r="M32" s="72"/>
      <c r="N32" s="272"/>
      <c r="O32" s="72"/>
      <c r="P32" s="72"/>
      <c r="Q32" s="72"/>
      <c r="R32" s="272"/>
      <c r="S32" s="72"/>
      <c r="T32" s="272"/>
      <c r="U32" s="72"/>
      <c r="V32" s="272"/>
      <c r="W32" s="72"/>
      <c r="X32" s="272"/>
      <c r="Y32" s="72"/>
      <c r="Z32" s="272"/>
      <c r="AA32" s="72"/>
      <c r="AB32" s="272">
        <v>0</v>
      </c>
      <c r="AC32" s="272">
        <v>0</v>
      </c>
    </row>
    <row r="33" spans="1:29" ht="31.5" x14ac:dyDescent="0.25">
      <c r="A33" s="78" t="s">
        <v>172</v>
      </c>
      <c r="B33" s="48" t="s">
        <v>171</v>
      </c>
      <c r="C33" s="272">
        <v>0.28899999999999998</v>
      </c>
      <c r="D33" s="272">
        <v>0.28899999999999998</v>
      </c>
      <c r="E33" s="295"/>
      <c r="F33" s="272">
        <v>0.28899999999999998</v>
      </c>
      <c r="G33" s="272">
        <v>0.28899999999999998</v>
      </c>
      <c r="H33" s="304"/>
      <c r="I33" s="72"/>
      <c r="J33" s="272">
        <v>0.28899999999999998</v>
      </c>
      <c r="K33" s="72"/>
      <c r="L33" s="272"/>
      <c r="M33" s="72"/>
      <c r="N33" s="272"/>
      <c r="O33" s="72"/>
      <c r="P33" s="72"/>
      <c r="Q33" s="72"/>
      <c r="R33" s="272"/>
      <c r="S33" s="72"/>
      <c r="T33" s="272"/>
      <c r="U33" s="72"/>
      <c r="V33" s="272"/>
      <c r="W33" s="72"/>
      <c r="X33" s="272"/>
      <c r="Y33" s="72"/>
      <c r="Z33" s="272"/>
      <c r="AA33" s="72"/>
      <c r="AB33" s="272">
        <v>0.28899999999999998</v>
      </c>
      <c r="AC33" s="272">
        <v>0.28899999999999998</v>
      </c>
    </row>
    <row r="34" spans="1:29" x14ac:dyDescent="0.25">
      <c r="A34" s="78" t="s">
        <v>170</v>
      </c>
      <c r="B34" s="48" t="s">
        <v>169</v>
      </c>
      <c r="C34" s="272">
        <v>1.333</v>
      </c>
      <c r="D34" s="272">
        <v>1.333</v>
      </c>
      <c r="E34" s="295"/>
      <c r="F34" s="272">
        <v>1.333</v>
      </c>
      <c r="G34" s="272">
        <v>1.333</v>
      </c>
      <c r="H34" s="304"/>
      <c r="I34" s="72"/>
      <c r="J34" s="272">
        <v>1.333</v>
      </c>
      <c r="K34" s="72"/>
      <c r="L34" s="272"/>
      <c r="M34" s="72"/>
      <c r="N34" s="272"/>
      <c r="O34" s="72"/>
      <c r="P34" s="72"/>
      <c r="Q34" s="72"/>
      <c r="R34" s="272"/>
      <c r="S34" s="72"/>
      <c r="T34" s="272"/>
      <c r="U34" s="72"/>
      <c r="V34" s="272"/>
      <c r="W34" s="72"/>
      <c r="X34" s="272"/>
      <c r="Y34" s="72"/>
      <c r="Z34" s="272"/>
      <c r="AA34" s="72"/>
      <c r="AB34" s="272">
        <v>1.333</v>
      </c>
      <c r="AC34" s="272">
        <v>1.333</v>
      </c>
    </row>
    <row r="35" spans="1:29" x14ac:dyDescent="0.25">
      <c r="A35" s="78" t="s">
        <v>168</v>
      </c>
      <c r="B35" s="48" t="s">
        <v>167</v>
      </c>
      <c r="C35" s="272">
        <v>0.51500000000000012</v>
      </c>
      <c r="D35" s="272">
        <v>0.51500000000000012</v>
      </c>
      <c r="E35" s="295"/>
      <c r="F35" s="272">
        <v>0.51500000000000012</v>
      </c>
      <c r="G35" s="272">
        <v>0.51500000000000012</v>
      </c>
      <c r="H35" s="304"/>
      <c r="I35" s="72"/>
      <c r="J35" s="272">
        <v>0.51500000000000012</v>
      </c>
      <c r="K35" s="72"/>
      <c r="L35" s="272"/>
      <c r="M35" s="72"/>
      <c r="N35" s="272"/>
      <c r="O35" s="72"/>
      <c r="P35" s="72"/>
      <c r="Q35" s="72"/>
      <c r="R35" s="272"/>
      <c r="S35" s="72"/>
      <c r="T35" s="272"/>
      <c r="U35" s="72"/>
      <c r="V35" s="272"/>
      <c r="W35" s="72"/>
      <c r="X35" s="272"/>
      <c r="Y35" s="72"/>
      <c r="Z35" s="272"/>
      <c r="AA35" s="72"/>
      <c r="AB35" s="272">
        <v>0.51500000000000012</v>
      </c>
      <c r="AC35" s="272">
        <v>0.51500000000000012</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283"/>
      <c r="U36" s="72"/>
      <c r="V36" s="281"/>
      <c r="W36" s="72"/>
      <c r="X36" s="306"/>
      <c r="Y36" s="72"/>
      <c r="Z36" s="306"/>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283"/>
      <c r="U37" s="72"/>
      <c r="V37" s="281"/>
      <c r="W37" s="72"/>
      <c r="X37" s="306"/>
      <c r="Y37" s="72"/>
      <c r="Z37" s="306"/>
      <c r="AA37" s="72"/>
      <c r="AB37" s="72"/>
      <c r="AC37" s="72"/>
    </row>
    <row r="38" spans="1:29" ht="31.5" x14ac:dyDescent="0.25">
      <c r="A38" s="75" t="s">
        <v>163</v>
      </c>
      <c r="B38" s="74" t="s">
        <v>153</v>
      </c>
      <c r="C38" s="278" t="s">
        <v>564</v>
      </c>
      <c r="D38" s="278" t="s">
        <v>564</v>
      </c>
      <c r="E38" s="72"/>
      <c r="F38" s="278" t="s">
        <v>564</v>
      </c>
      <c r="G38" s="278" t="s">
        <v>564</v>
      </c>
      <c r="H38" s="278"/>
      <c r="I38" s="72"/>
      <c r="J38" s="278" t="s">
        <v>564</v>
      </c>
      <c r="K38" s="72"/>
      <c r="L38" s="278"/>
      <c r="M38" s="72"/>
      <c r="N38" s="278"/>
      <c r="O38" s="72"/>
      <c r="P38" s="72"/>
      <c r="Q38" s="72"/>
      <c r="R38" s="278"/>
      <c r="S38" s="72"/>
      <c r="T38" s="278"/>
      <c r="U38" s="72"/>
      <c r="V38" s="278"/>
      <c r="W38" s="72"/>
      <c r="X38" s="278"/>
      <c r="Y38" s="72"/>
      <c r="Z38" s="278"/>
      <c r="AA38" s="72"/>
      <c r="AB38" s="278" t="s">
        <v>564</v>
      </c>
      <c r="AC38" s="278" t="s">
        <v>564</v>
      </c>
    </row>
    <row r="39" spans="1:29" x14ac:dyDescent="0.25">
      <c r="A39" s="75" t="s">
        <v>162</v>
      </c>
      <c r="B39" s="74" t="s">
        <v>151</v>
      </c>
      <c r="C39" s="72"/>
      <c r="D39" s="72"/>
      <c r="E39" s="72"/>
      <c r="F39" s="72"/>
      <c r="G39" s="72"/>
      <c r="H39" s="72"/>
      <c r="I39" s="72"/>
      <c r="J39" s="72"/>
      <c r="K39" s="72"/>
      <c r="L39" s="72"/>
      <c r="M39" s="72"/>
      <c r="N39" s="72"/>
      <c r="O39" s="72"/>
      <c r="P39" s="72"/>
      <c r="Q39" s="72"/>
      <c r="R39" s="72"/>
      <c r="S39" s="72"/>
      <c r="T39" s="283"/>
      <c r="U39" s="72"/>
      <c r="V39" s="280"/>
      <c r="W39" s="72"/>
      <c r="X39" s="306"/>
      <c r="Y39" s="72"/>
      <c r="Z39" s="306"/>
      <c r="AA39" s="72"/>
      <c r="AB39" s="72"/>
      <c r="AC39" s="72"/>
    </row>
    <row r="40" spans="1:29" ht="31.5" x14ac:dyDescent="0.25">
      <c r="A40" s="75" t="s">
        <v>161</v>
      </c>
      <c r="B40" s="48" t="s">
        <v>149</v>
      </c>
      <c r="C40" s="72"/>
      <c r="D40" s="72"/>
      <c r="E40" s="72"/>
      <c r="F40" s="72"/>
      <c r="G40" s="72"/>
      <c r="H40" s="72"/>
      <c r="I40" s="72"/>
      <c r="J40" s="72"/>
      <c r="K40" s="72"/>
      <c r="L40" s="72"/>
      <c r="M40" s="72"/>
      <c r="N40" s="72"/>
      <c r="O40" s="72"/>
      <c r="P40" s="72"/>
      <c r="Q40" s="72"/>
      <c r="R40" s="72"/>
      <c r="S40" s="72"/>
      <c r="T40" s="283"/>
      <c r="U40" s="72"/>
      <c r="V40" s="280"/>
      <c r="W40" s="72"/>
      <c r="X40" s="306"/>
      <c r="Y40" s="72"/>
      <c r="Z40" s="306"/>
      <c r="AA40" s="72"/>
      <c r="AB40" s="72"/>
      <c r="AC40" s="72"/>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283"/>
      <c r="U41" s="72"/>
      <c r="V41" s="280"/>
      <c r="W41" s="72"/>
      <c r="X41" s="306"/>
      <c r="Y41" s="72"/>
      <c r="Z41" s="306"/>
      <c r="AA41" s="72"/>
      <c r="AB41" s="72"/>
      <c r="AC41" s="72"/>
    </row>
    <row r="42" spans="1:29" x14ac:dyDescent="0.25">
      <c r="A42" s="75" t="s">
        <v>159</v>
      </c>
      <c r="B42" s="48" t="s">
        <v>145</v>
      </c>
      <c r="C42" s="72"/>
      <c r="D42" s="72"/>
      <c r="E42" s="72"/>
      <c r="F42" s="72"/>
      <c r="G42" s="72"/>
      <c r="H42" s="72"/>
      <c r="I42" s="72"/>
      <c r="J42" s="72"/>
      <c r="K42" s="72"/>
      <c r="L42" s="72"/>
      <c r="M42" s="72"/>
      <c r="N42" s="72"/>
      <c r="O42" s="72"/>
      <c r="P42" s="72"/>
      <c r="Q42" s="72"/>
      <c r="R42" s="72"/>
      <c r="S42" s="72"/>
      <c r="T42" s="272"/>
      <c r="U42" s="72"/>
      <c r="V42" s="272"/>
      <c r="W42" s="72"/>
      <c r="X42" s="272"/>
      <c r="Y42" s="72"/>
      <c r="Z42" s="272"/>
      <c r="AA42" s="72"/>
      <c r="AB42" s="72"/>
      <c r="AC42" s="72"/>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283"/>
      <c r="U43" s="72"/>
      <c r="V43" s="280"/>
      <c r="W43" s="72"/>
      <c r="X43" s="306"/>
      <c r="Y43" s="72"/>
      <c r="Z43" s="306"/>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283"/>
      <c r="U44" s="72"/>
      <c r="V44" s="280"/>
      <c r="W44" s="72"/>
      <c r="X44" s="306"/>
      <c r="Y44" s="72"/>
      <c r="Z44" s="306"/>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283"/>
      <c r="U45" s="72"/>
      <c r="V45" s="280"/>
      <c r="W45" s="72"/>
      <c r="X45" s="306"/>
      <c r="Y45" s="72"/>
      <c r="Z45" s="306"/>
      <c r="AA45" s="72"/>
      <c r="AB45" s="72"/>
      <c r="AC45" s="72"/>
    </row>
    <row r="46" spans="1:29" ht="47.25" x14ac:dyDescent="0.25">
      <c r="A46" s="75" t="s">
        <v>154</v>
      </c>
      <c r="B46" s="48" t="s">
        <v>153</v>
      </c>
      <c r="C46" s="72" t="str">
        <f>C38</f>
        <v>8 узлов учета</v>
      </c>
      <c r="D46" s="72" t="str">
        <f>D38</f>
        <v>8 узлов учета</v>
      </c>
      <c r="E46" s="72"/>
      <c r="F46" s="72" t="str">
        <f>F38</f>
        <v>8 узлов учета</v>
      </c>
      <c r="G46" s="72" t="str">
        <f>G38</f>
        <v>8 узлов учета</v>
      </c>
      <c r="H46" s="72">
        <f>H38</f>
        <v>0</v>
      </c>
      <c r="I46" s="72"/>
      <c r="J46" s="72" t="str">
        <f>J38</f>
        <v>8 узлов учета</v>
      </c>
      <c r="K46" s="72"/>
      <c r="L46" s="72">
        <f>L38</f>
        <v>0</v>
      </c>
      <c r="M46" s="72"/>
      <c r="N46" s="72">
        <f>N38</f>
        <v>0</v>
      </c>
      <c r="O46" s="72"/>
      <c r="P46" s="72"/>
      <c r="Q46" s="72"/>
      <c r="R46" s="72">
        <f>R38</f>
        <v>0</v>
      </c>
      <c r="S46" s="72"/>
      <c r="T46" s="278"/>
      <c r="U46" s="72"/>
      <c r="V46" s="278"/>
      <c r="W46" s="278"/>
      <c r="X46" s="278"/>
      <c r="Y46" s="72"/>
      <c r="Z46" s="278"/>
      <c r="AA46" s="278"/>
      <c r="AB46" s="72" t="str">
        <f>AB38</f>
        <v>8 узлов учета</v>
      </c>
      <c r="AC46" s="72" t="str">
        <f>AC38</f>
        <v>8 узлов учета</v>
      </c>
    </row>
    <row r="47" spans="1:29" x14ac:dyDescent="0.25">
      <c r="A47" s="75" t="s">
        <v>152</v>
      </c>
      <c r="B47" s="48" t="s">
        <v>151</v>
      </c>
      <c r="C47" s="72"/>
      <c r="D47" s="72"/>
      <c r="E47" s="72"/>
      <c r="F47" s="72"/>
      <c r="G47" s="72"/>
      <c r="H47" s="72"/>
      <c r="I47" s="72"/>
      <c r="J47" s="72"/>
      <c r="K47" s="72"/>
      <c r="L47" s="72"/>
      <c r="M47" s="72"/>
      <c r="N47" s="72"/>
      <c r="O47" s="72"/>
      <c r="P47" s="72"/>
      <c r="Q47" s="72"/>
      <c r="R47" s="72"/>
      <c r="S47" s="72"/>
      <c r="T47" s="283"/>
      <c r="U47" s="72"/>
      <c r="V47" s="280"/>
      <c r="W47" s="72"/>
      <c r="X47" s="306"/>
      <c r="Y47" s="72"/>
      <c r="Z47" s="306"/>
      <c r="AA47" s="72"/>
      <c r="AB47" s="72"/>
      <c r="AC47" s="72"/>
    </row>
    <row r="48" spans="1:29" ht="31.5" x14ac:dyDescent="0.25">
      <c r="A48" s="75" t="s">
        <v>150</v>
      </c>
      <c r="B48" s="48" t="s">
        <v>149</v>
      </c>
      <c r="C48" s="72"/>
      <c r="D48" s="72"/>
      <c r="E48" s="72"/>
      <c r="F48" s="72"/>
      <c r="G48" s="72"/>
      <c r="H48" s="72"/>
      <c r="I48" s="72"/>
      <c r="J48" s="72"/>
      <c r="K48" s="72"/>
      <c r="L48" s="72"/>
      <c r="M48" s="72"/>
      <c r="N48" s="72"/>
      <c r="O48" s="72"/>
      <c r="P48" s="72"/>
      <c r="Q48" s="72"/>
      <c r="R48" s="72"/>
      <c r="S48" s="72"/>
      <c r="T48" s="283"/>
      <c r="U48" s="72"/>
      <c r="V48" s="280"/>
      <c r="W48" s="72"/>
      <c r="X48" s="306"/>
      <c r="Y48" s="72"/>
      <c r="Z48" s="306"/>
      <c r="AA48" s="72"/>
      <c r="AB48" s="72"/>
      <c r="AC48" s="72"/>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283"/>
      <c r="U49" s="72"/>
      <c r="V49" s="280"/>
      <c r="W49" s="72"/>
      <c r="X49" s="306"/>
      <c r="Y49" s="72"/>
      <c r="Z49" s="306"/>
      <c r="AA49" s="72"/>
      <c r="AB49" s="72"/>
      <c r="AC49" s="72"/>
    </row>
    <row r="50" spans="1:29" x14ac:dyDescent="0.25">
      <c r="A50" s="75" t="s">
        <v>146</v>
      </c>
      <c r="B50" s="48" t="s">
        <v>145</v>
      </c>
      <c r="C50" s="72"/>
      <c r="D50" s="72"/>
      <c r="E50" s="72"/>
      <c r="F50" s="72"/>
      <c r="G50" s="72"/>
      <c r="H50" s="72"/>
      <c r="I50" s="72"/>
      <c r="J50" s="72"/>
      <c r="K50" s="72"/>
      <c r="L50" s="72"/>
      <c r="M50" s="72"/>
      <c r="N50" s="72"/>
      <c r="O50" s="72"/>
      <c r="P50" s="72"/>
      <c r="Q50" s="72"/>
      <c r="R50" s="72"/>
      <c r="S50" s="72"/>
      <c r="T50" s="272"/>
      <c r="U50" s="72"/>
      <c r="V50" s="272"/>
      <c r="W50" s="72"/>
      <c r="X50" s="272"/>
      <c r="Y50" s="72"/>
      <c r="Z50" s="272"/>
      <c r="AA50" s="72"/>
      <c r="AB50" s="72"/>
      <c r="AC50" s="72"/>
    </row>
    <row r="51" spans="1:29" ht="18.75" x14ac:dyDescent="0.25">
      <c r="A51" s="75" t="s">
        <v>144</v>
      </c>
      <c r="B51" s="74" t="s">
        <v>143</v>
      </c>
      <c r="C51" s="72"/>
      <c r="D51" s="72"/>
      <c r="E51" s="72"/>
      <c r="F51" s="72"/>
      <c r="G51" s="72"/>
      <c r="H51" s="72"/>
      <c r="I51" s="72"/>
      <c r="J51" s="72"/>
      <c r="K51" s="72"/>
      <c r="L51" s="72"/>
      <c r="M51" s="72"/>
      <c r="N51" s="72"/>
      <c r="O51" s="72"/>
      <c r="P51" s="72"/>
      <c r="Q51" s="72"/>
      <c r="R51" s="72"/>
      <c r="S51" s="72"/>
      <c r="T51" s="283"/>
      <c r="U51" s="72"/>
      <c r="V51" s="280"/>
      <c r="W51" s="72"/>
      <c r="X51" s="306"/>
      <c r="Y51" s="72"/>
      <c r="Z51" s="306"/>
      <c r="AA51" s="72"/>
      <c r="AB51" s="72"/>
      <c r="AC51" s="72"/>
    </row>
    <row r="52" spans="1:29" ht="35.25" customHeight="1" x14ac:dyDescent="0.25">
      <c r="A52" s="78" t="s">
        <v>60</v>
      </c>
      <c r="B52" s="77" t="s">
        <v>142</v>
      </c>
      <c r="C52" s="72"/>
      <c r="D52" s="72"/>
      <c r="E52" s="178"/>
      <c r="F52" s="72"/>
      <c r="G52" s="72"/>
      <c r="H52" s="72"/>
      <c r="I52" s="72"/>
      <c r="J52" s="72"/>
      <c r="K52" s="72"/>
      <c r="L52" s="72"/>
      <c r="M52" s="72"/>
      <c r="N52" s="72"/>
      <c r="O52" s="72"/>
      <c r="P52" s="72"/>
      <c r="Q52" s="72"/>
      <c r="R52" s="72"/>
      <c r="S52" s="72"/>
      <c r="T52" s="283"/>
      <c r="U52" s="72"/>
      <c r="V52" s="280"/>
      <c r="W52" s="72"/>
      <c r="X52" s="306"/>
      <c r="Y52" s="72"/>
      <c r="Z52" s="306"/>
      <c r="AA52" s="72"/>
      <c r="AB52" s="72"/>
      <c r="AC52" s="72"/>
    </row>
    <row r="53" spans="1:29" x14ac:dyDescent="0.25">
      <c r="A53" s="75" t="s">
        <v>141</v>
      </c>
      <c r="B53" s="48" t="s">
        <v>140</v>
      </c>
      <c r="C53" s="72"/>
      <c r="D53" s="72"/>
      <c r="E53" s="178"/>
      <c r="F53" s="72"/>
      <c r="G53" s="72"/>
      <c r="H53" s="72"/>
      <c r="I53" s="72"/>
      <c r="J53" s="72"/>
      <c r="K53" s="72"/>
      <c r="L53" s="72"/>
      <c r="M53" s="72"/>
      <c r="N53" s="72"/>
      <c r="O53" s="72"/>
      <c r="P53" s="72"/>
      <c r="Q53" s="72"/>
      <c r="R53" s="72"/>
      <c r="S53" s="72"/>
      <c r="T53" s="283"/>
      <c r="U53" s="72"/>
      <c r="V53" s="280"/>
      <c r="W53" s="72"/>
      <c r="X53" s="306"/>
      <c r="Y53" s="72"/>
      <c r="Z53" s="306"/>
      <c r="AA53" s="72"/>
      <c r="AB53" s="72"/>
      <c r="AC53" s="72"/>
    </row>
    <row r="54" spans="1:29" x14ac:dyDescent="0.25">
      <c r="A54" s="75" t="s">
        <v>139</v>
      </c>
      <c r="B54" s="48" t="s">
        <v>133</v>
      </c>
      <c r="C54" s="72"/>
      <c r="D54" s="72"/>
      <c r="E54" s="178"/>
      <c r="F54" s="72"/>
      <c r="G54" s="72"/>
      <c r="H54" s="72"/>
      <c r="I54" s="72"/>
      <c r="J54" s="72"/>
      <c r="K54" s="72"/>
      <c r="L54" s="72"/>
      <c r="M54" s="72"/>
      <c r="N54" s="72"/>
      <c r="O54" s="72"/>
      <c r="P54" s="72"/>
      <c r="Q54" s="72"/>
      <c r="R54" s="72"/>
      <c r="S54" s="72"/>
      <c r="T54" s="283"/>
      <c r="U54" s="72"/>
      <c r="V54" s="280"/>
      <c r="W54" s="72"/>
      <c r="X54" s="306"/>
      <c r="Y54" s="72"/>
      <c r="Z54" s="306"/>
      <c r="AA54" s="72"/>
      <c r="AB54" s="72"/>
      <c r="AC54" s="72"/>
    </row>
    <row r="55" spans="1:29" ht="47.25" x14ac:dyDescent="0.25">
      <c r="A55" s="75" t="s">
        <v>138</v>
      </c>
      <c r="B55" s="74" t="s">
        <v>132</v>
      </c>
      <c r="C55" s="72" t="str">
        <f>C46</f>
        <v>8 узлов учета</v>
      </c>
      <c r="D55" s="72" t="str">
        <f>D46</f>
        <v>8 узлов учета</v>
      </c>
      <c r="E55" s="72"/>
      <c r="F55" s="72" t="str">
        <f>F46</f>
        <v>8 узлов учета</v>
      </c>
      <c r="G55" s="72" t="str">
        <f>G46</f>
        <v>8 узлов учета</v>
      </c>
      <c r="H55" s="72">
        <f>H46</f>
        <v>0</v>
      </c>
      <c r="I55" s="72"/>
      <c r="J55" s="72" t="str">
        <f>J46</f>
        <v>8 узлов учета</v>
      </c>
      <c r="K55" s="72"/>
      <c r="L55" s="72">
        <f>L46</f>
        <v>0</v>
      </c>
      <c r="M55" s="72"/>
      <c r="N55" s="72">
        <f>N46</f>
        <v>0</v>
      </c>
      <c r="O55" s="72"/>
      <c r="P55" s="72"/>
      <c r="Q55" s="72"/>
      <c r="R55" s="72">
        <f>R46</f>
        <v>0</v>
      </c>
      <c r="S55" s="72"/>
      <c r="T55" s="278"/>
      <c r="U55" s="72"/>
      <c r="V55" s="278"/>
      <c r="W55" s="72"/>
      <c r="X55" s="278"/>
      <c r="Y55" s="72"/>
      <c r="Z55" s="278"/>
      <c r="AA55" s="72"/>
      <c r="AB55" s="72" t="str">
        <f>AB46</f>
        <v>8 узлов учета</v>
      </c>
      <c r="AC55" s="72" t="str">
        <f>AC46</f>
        <v>8 узлов учета</v>
      </c>
    </row>
    <row r="56" spans="1:29" x14ac:dyDescent="0.25">
      <c r="A56" s="75" t="s">
        <v>137</v>
      </c>
      <c r="B56" s="74" t="s">
        <v>131</v>
      </c>
      <c r="C56" s="269"/>
      <c r="D56" s="178"/>
      <c r="E56" s="178"/>
      <c r="F56" s="178"/>
      <c r="G56" s="72"/>
      <c r="H56" s="72"/>
      <c r="I56" s="72"/>
      <c r="J56" s="72"/>
      <c r="K56" s="72"/>
      <c r="L56" s="72"/>
      <c r="M56" s="72"/>
      <c r="N56" s="72"/>
      <c r="O56" s="72"/>
      <c r="P56" s="72"/>
      <c r="Q56" s="72"/>
      <c r="R56" s="72"/>
      <c r="S56" s="72"/>
      <c r="T56" s="72"/>
      <c r="U56" s="72"/>
      <c r="V56" s="72"/>
      <c r="W56" s="72"/>
      <c r="X56" s="72"/>
      <c r="Y56" s="72"/>
      <c r="Z56" s="72"/>
      <c r="AA56" s="72"/>
      <c r="AB56" s="72"/>
      <c r="AC56" s="271"/>
    </row>
    <row r="57" spans="1:29" x14ac:dyDescent="0.25">
      <c r="A57" s="75" t="s">
        <v>136</v>
      </c>
      <c r="B57" s="74" t="s">
        <v>130</v>
      </c>
      <c r="C57" s="272"/>
      <c r="D57" s="272"/>
      <c r="E57" s="72"/>
      <c r="F57" s="272"/>
      <c r="G57" s="72"/>
      <c r="H57" s="72"/>
      <c r="I57" s="72"/>
      <c r="J57" s="72"/>
      <c r="K57" s="72"/>
      <c r="L57" s="272"/>
      <c r="M57" s="72"/>
      <c r="N57" s="272"/>
      <c r="O57" s="72"/>
      <c r="P57" s="72"/>
      <c r="Q57" s="72"/>
      <c r="R57" s="72"/>
      <c r="S57" s="72"/>
      <c r="T57" s="72"/>
      <c r="U57" s="72"/>
      <c r="V57" s="72"/>
      <c r="W57" s="72"/>
      <c r="X57" s="72"/>
      <c r="Y57" s="72"/>
      <c r="Z57" s="72"/>
      <c r="AA57" s="72"/>
      <c r="AB57" s="272"/>
      <c r="AC57" s="272"/>
    </row>
    <row r="58" spans="1:29" ht="18.75" x14ac:dyDescent="0.25">
      <c r="A58" s="75" t="s">
        <v>135</v>
      </c>
      <c r="B58" s="74" t="s">
        <v>129</v>
      </c>
      <c r="C58" s="269"/>
      <c r="D58" s="178"/>
      <c r="E58" s="178"/>
      <c r="F58" s="178"/>
      <c r="G58" s="72"/>
      <c r="H58" s="72"/>
      <c r="I58" s="72"/>
      <c r="J58" s="72"/>
      <c r="K58" s="72"/>
      <c r="L58" s="72"/>
      <c r="M58" s="72"/>
      <c r="N58" s="72"/>
      <c r="O58" s="72"/>
      <c r="P58" s="72"/>
      <c r="Q58" s="72"/>
      <c r="R58" s="72"/>
      <c r="S58" s="72"/>
      <c r="T58" s="72"/>
      <c r="U58" s="72"/>
      <c r="V58" s="72"/>
      <c r="W58" s="72"/>
      <c r="X58" s="72"/>
      <c r="Y58" s="72"/>
      <c r="Z58" s="72"/>
      <c r="AA58" s="72"/>
      <c r="AB58" s="72"/>
      <c r="AC58" s="271"/>
    </row>
    <row r="59" spans="1:29" ht="36.75" customHeight="1" x14ac:dyDescent="0.25">
      <c r="A59" s="78" t="s">
        <v>59</v>
      </c>
      <c r="B59" s="97" t="s">
        <v>235</v>
      </c>
      <c r="C59" s="269"/>
      <c r="D59" s="178"/>
      <c r="E59" s="178"/>
      <c r="F59" s="178"/>
      <c r="G59" s="72"/>
      <c r="H59" s="72"/>
      <c r="I59" s="72"/>
      <c r="J59" s="72"/>
      <c r="K59" s="72"/>
      <c r="L59" s="72"/>
      <c r="M59" s="72"/>
      <c r="N59" s="72"/>
      <c r="O59" s="72"/>
      <c r="P59" s="72"/>
      <c r="Q59" s="72"/>
      <c r="R59" s="72"/>
      <c r="S59" s="72"/>
      <c r="T59" s="72"/>
      <c r="U59" s="72"/>
      <c r="V59" s="72"/>
      <c r="W59" s="72"/>
      <c r="X59" s="72"/>
      <c r="Y59" s="72"/>
      <c r="Z59" s="72"/>
      <c r="AA59" s="72"/>
      <c r="AB59" s="72"/>
      <c r="AC59" s="271"/>
    </row>
    <row r="60" spans="1:29" x14ac:dyDescent="0.25">
      <c r="A60" s="78" t="s">
        <v>57</v>
      </c>
      <c r="B60" s="77" t="s">
        <v>134</v>
      </c>
      <c r="C60" s="178"/>
      <c r="D60" s="178"/>
      <c r="E60" s="72"/>
      <c r="F60" s="72"/>
      <c r="G60" s="72"/>
      <c r="H60" s="72"/>
      <c r="I60" s="72"/>
      <c r="J60" s="72"/>
      <c r="K60" s="72"/>
      <c r="L60" s="72"/>
      <c r="M60" s="72"/>
      <c r="N60" s="72"/>
      <c r="O60" s="72"/>
      <c r="P60" s="72"/>
      <c r="Q60" s="72"/>
      <c r="R60" s="72"/>
      <c r="S60" s="72"/>
      <c r="T60" s="72"/>
      <c r="U60" s="72"/>
      <c r="V60" s="72"/>
      <c r="W60" s="72"/>
      <c r="X60" s="72"/>
      <c r="Y60" s="72"/>
      <c r="Z60" s="72"/>
      <c r="AA60" s="72"/>
      <c r="AB60" s="72"/>
      <c r="AC60" s="271"/>
    </row>
    <row r="61" spans="1:29" x14ac:dyDescent="0.25">
      <c r="A61" s="75" t="s">
        <v>229</v>
      </c>
      <c r="B61" s="76" t="s">
        <v>155</v>
      </c>
      <c r="C61" s="270"/>
      <c r="D61" s="178"/>
      <c r="E61" s="72"/>
      <c r="F61" s="72"/>
      <c r="G61" s="72"/>
      <c r="H61" s="72"/>
      <c r="I61" s="72"/>
      <c r="J61" s="72"/>
      <c r="K61" s="72"/>
      <c r="L61" s="72"/>
      <c r="M61" s="72"/>
      <c r="N61" s="72"/>
      <c r="O61" s="72"/>
      <c r="P61" s="72"/>
      <c r="Q61" s="72"/>
      <c r="R61" s="72"/>
      <c r="S61" s="72"/>
      <c r="T61" s="72"/>
      <c r="U61" s="72"/>
      <c r="V61" s="72"/>
      <c r="W61" s="72"/>
      <c r="X61" s="72"/>
      <c r="Y61" s="72"/>
      <c r="Z61" s="72"/>
      <c r="AA61" s="72"/>
      <c r="AB61" s="72"/>
      <c r="AC61" s="271"/>
    </row>
    <row r="62" spans="1:29" x14ac:dyDescent="0.25">
      <c r="A62" s="75" t="s">
        <v>230</v>
      </c>
      <c r="B62" s="76" t="s">
        <v>153</v>
      </c>
      <c r="C62" s="270"/>
      <c r="D62" s="178"/>
      <c r="E62" s="72"/>
      <c r="F62" s="72"/>
      <c r="G62" s="72"/>
      <c r="H62" s="72"/>
      <c r="I62" s="72"/>
      <c r="J62" s="72"/>
      <c r="K62" s="72"/>
      <c r="L62" s="72"/>
      <c r="M62" s="72"/>
      <c r="N62" s="72"/>
      <c r="O62" s="72"/>
      <c r="P62" s="72"/>
      <c r="Q62" s="72"/>
      <c r="R62" s="72"/>
      <c r="S62" s="72"/>
      <c r="T62" s="72"/>
      <c r="U62" s="72"/>
      <c r="V62" s="72"/>
      <c r="W62" s="72"/>
      <c r="X62" s="72"/>
      <c r="Y62" s="72"/>
      <c r="Z62" s="72"/>
      <c r="AA62" s="72"/>
      <c r="AB62" s="72"/>
      <c r="AC62" s="271"/>
    </row>
    <row r="63" spans="1:29" x14ac:dyDescent="0.25">
      <c r="A63" s="75" t="s">
        <v>231</v>
      </c>
      <c r="B63" s="76" t="s">
        <v>151</v>
      </c>
      <c r="C63" s="270"/>
      <c r="D63" s="178"/>
      <c r="E63" s="72"/>
      <c r="F63" s="72"/>
      <c r="G63" s="72"/>
      <c r="H63" s="72"/>
      <c r="I63" s="72"/>
      <c r="J63" s="72"/>
      <c r="K63" s="72"/>
      <c r="L63" s="72"/>
      <c r="M63" s="72"/>
      <c r="N63" s="72"/>
      <c r="O63" s="72"/>
      <c r="P63" s="72"/>
      <c r="Q63" s="72"/>
      <c r="R63" s="72"/>
      <c r="S63" s="72"/>
      <c r="T63" s="72"/>
      <c r="U63" s="72"/>
      <c r="V63" s="72"/>
      <c r="W63" s="72"/>
      <c r="X63" s="72"/>
      <c r="Y63" s="72"/>
      <c r="Z63" s="72"/>
      <c r="AA63" s="72"/>
      <c r="AB63" s="72"/>
      <c r="AC63" s="271"/>
    </row>
    <row r="64" spans="1:29" x14ac:dyDescent="0.25">
      <c r="A64" s="75" t="s">
        <v>232</v>
      </c>
      <c r="B64" s="76" t="s">
        <v>234</v>
      </c>
      <c r="C64" s="270"/>
      <c r="D64" s="178"/>
      <c r="E64" s="72"/>
      <c r="F64" s="72"/>
      <c r="G64" s="72"/>
      <c r="H64" s="72"/>
      <c r="I64" s="72"/>
      <c r="J64" s="72"/>
      <c r="K64" s="72"/>
      <c r="L64" s="72"/>
      <c r="M64" s="72"/>
      <c r="N64" s="72"/>
      <c r="O64" s="72"/>
      <c r="P64" s="72"/>
      <c r="Q64" s="72"/>
      <c r="R64" s="72"/>
      <c r="S64" s="72"/>
      <c r="T64" s="72"/>
      <c r="U64" s="72"/>
      <c r="V64" s="72"/>
      <c r="W64" s="72"/>
      <c r="X64" s="72"/>
      <c r="Y64" s="72"/>
      <c r="Z64" s="72"/>
      <c r="AA64" s="72"/>
      <c r="AB64" s="72"/>
      <c r="AC64" s="271"/>
    </row>
    <row r="65" spans="1:29" ht="18.75" x14ac:dyDescent="0.25">
      <c r="A65" s="75" t="s">
        <v>233</v>
      </c>
      <c r="B65" s="74" t="s">
        <v>129</v>
      </c>
      <c r="C65" s="269"/>
      <c r="D65" s="178"/>
      <c r="E65" s="72"/>
      <c r="F65" s="72"/>
      <c r="G65" s="72"/>
      <c r="H65" s="72"/>
      <c r="I65" s="72"/>
      <c r="J65" s="72"/>
      <c r="K65" s="72"/>
      <c r="L65" s="72"/>
      <c r="M65" s="72"/>
      <c r="N65" s="72"/>
      <c r="O65" s="72"/>
      <c r="P65" s="72"/>
      <c r="Q65" s="72"/>
      <c r="R65" s="72"/>
      <c r="S65" s="72"/>
      <c r="T65" s="72"/>
      <c r="U65" s="72"/>
      <c r="V65" s="72"/>
      <c r="W65" s="72"/>
      <c r="X65" s="72"/>
      <c r="Y65" s="72"/>
      <c r="Z65" s="72"/>
      <c r="AA65" s="72"/>
      <c r="AB65" s="72"/>
      <c r="AC65" s="271"/>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66"/>
      <c r="C67" s="366"/>
      <c r="D67" s="366"/>
      <c r="E67" s="366"/>
      <c r="F67" s="366"/>
      <c r="G67" s="366"/>
      <c r="H67" s="366"/>
      <c r="I67" s="366"/>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67"/>
      <c r="C69" s="367"/>
      <c r="D69" s="367"/>
      <c r="E69" s="367"/>
      <c r="F69" s="367"/>
      <c r="G69" s="367"/>
      <c r="H69" s="367"/>
      <c r="I69" s="367"/>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66"/>
      <c r="C71" s="366"/>
      <c r="D71" s="366"/>
      <c r="E71" s="366"/>
      <c r="F71" s="366"/>
      <c r="G71" s="366"/>
      <c r="H71" s="366"/>
      <c r="I71" s="366"/>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66"/>
      <c r="C73" s="366"/>
      <c r="D73" s="366"/>
      <c r="E73" s="366"/>
      <c r="F73" s="366"/>
      <c r="G73" s="366"/>
      <c r="H73" s="366"/>
      <c r="I73" s="366"/>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67"/>
      <c r="C74" s="367"/>
      <c r="D74" s="367"/>
      <c r="E74" s="367"/>
      <c r="F74" s="367"/>
      <c r="G74" s="367"/>
      <c r="H74" s="367"/>
      <c r="I74" s="367"/>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66"/>
      <c r="C75" s="366"/>
      <c r="D75" s="366"/>
      <c r="E75" s="366"/>
      <c r="F75" s="366"/>
      <c r="G75" s="366"/>
      <c r="H75" s="366"/>
      <c r="I75" s="366"/>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70"/>
      <c r="C76" s="370"/>
      <c r="D76" s="370"/>
      <c r="E76" s="370"/>
      <c r="F76" s="370"/>
      <c r="G76" s="370"/>
      <c r="H76" s="370"/>
      <c r="I76" s="370"/>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65"/>
      <c r="C78" s="365"/>
      <c r="D78" s="365"/>
      <c r="E78" s="365"/>
      <c r="F78" s="365"/>
      <c r="G78" s="365"/>
      <c r="H78" s="365"/>
      <c r="I78" s="365"/>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 ref="A5:AC5"/>
    <mergeCell ref="A13:AC13"/>
    <mergeCell ref="A10:AC10"/>
    <mergeCell ref="A12:AC12"/>
    <mergeCell ref="A9:AC9"/>
    <mergeCell ref="A7:AC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3"/>
    </row>
    <row r="7" spans="1:4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ht="46.5" customHeight="1" x14ac:dyDescent="0.25">
      <c r="A15" s="316" t="s">
        <v>558</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row>
    <row r="16" spans="1:4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s="21" customFormat="1"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row>
    <row r="21" spans="1:48" s="21" customFormat="1" x14ac:dyDescent="0.25">
      <c r="A21" s="394" t="s">
        <v>478</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1" customFormat="1" ht="58.5" customHeight="1" x14ac:dyDescent="0.25">
      <c r="A22" s="385" t="s">
        <v>53</v>
      </c>
      <c r="B22" s="396" t="s">
        <v>25</v>
      </c>
      <c r="C22" s="385" t="s">
        <v>52</v>
      </c>
      <c r="D22" s="385" t="s">
        <v>51</v>
      </c>
      <c r="E22" s="399" t="s">
        <v>489</v>
      </c>
      <c r="F22" s="400"/>
      <c r="G22" s="400"/>
      <c r="H22" s="400"/>
      <c r="I22" s="400"/>
      <c r="J22" s="400"/>
      <c r="K22" s="400"/>
      <c r="L22" s="401"/>
      <c r="M22" s="385" t="s">
        <v>50</v>
      </c>
      <c r="N22" s="385" t="s">
        <v>49</v>
      </c>
      <c r="O22" s="385" t="s">
        <v>48</v>
      </c>
      <c r="P22" s="380" t="s">
        <v>265</v>
      </c>
      <c r="Q22" s="380" t="s">
        <v>47</v>
      </c>
      <c r="R22" s="380" t="s">
        <v>46</v>
      </c>
      <c r="S22" s="380" t="s">
        <v>45</v>
      </c>
      <c r="T22" s="380"/>
      <c r="U22" s="402" t="s">
        <v>44</v>
      </c>
      <c r="V22" s="402" t="s">
        <v>43</v>
      </c>
      <c r="W22" s="380" t="s">
        <v>42</v>
      </c>
      <c r="X22" s="380" t="s">
        <v>41</v>
      </c>
      <c r="Y22" s="380" t="s">
        <v>40</v>
      </c>
      <c r="Z22" s="387" t="s">
        <v>39</v>
      </c>
      <c r="AA22" s="380" t="s">
        <v>38</v>
      </c>
      <c r="AB22" s="380" t="s">
        <v>37</v>
      </c>
      <c r="AC22" s="380" t="s">
        <v>36</v>
      </c>
      <c r="AD22" s="380" t="s">
        <v>35</v>
      </c>
      <c r="AE22" s="380" t="s">
        <v>34</v>
      </c>
      <c r="AF22" s="380" t="s">
        <v>33</v>
      </c>
      <c r="AG22" s="380"/>
      <c r="AH22" s="380"/>
      <c r="AI22" s="380"/>
      <c r="AJ22" s="380"/>
      <c r="AK22" s="380"/>
      <c r="AL22" s="380" t="s">
        <v>32</v>
      </c>
      <c r="AM22" s="380"/>
      <c r="AN22" s="380"/>
      <c r="AO22" s="380"/>
      <c r="AP22" s="380" t="s">
        <v>31</v>
      </c>
      <c r="AQ22" s="380"/>
      <c r="AR22" s="380" t="s">
        <v>30</v>
      </c>
      <c r="AS22" s="380" t="s">
        <v>29</v>
      </c>
      <c r="AT22" s="380" t="s">
        <v>28</v>
      </c>
      <c r="AU22" s="380" t="s">
        <v>27</v>
      </c>
      <c r="AV22" s="388" t="s">
        <v>26</v>
      </c>
    </row>
    <row r="23" spans="1:48" s="21" customFormat="1" ht="64.5" customHeight="1" x14ac:dyDescent="0.25">
      <c r="A23" s="395"/>
      <c r="B23" s="397"/>
      <c r="C23" s="395"/>
      <c r="D23" s="395"/>
      <c r="E23" s="390" t="s">
        <v>24</v>
      </c>
      <c r="F23" s="381" t="s">
        <v>133</v>
      </c>
      <c r="G23" s="381" t="s">
        <v>132</v>
      </c>
      <c r="H23" s="381" t="s">
        <v>131</v>
      </c>
      <c r="I23" s="383" t="s">
        <v>424</v>
      </c>
      <c r="J23" s="383" t="s">
        <v>425</v>
      </c>
      <c r="K23" s="383" t="s">
        <v>426</v>
      </c>
      <c r="L23" s="381" t="s">
        <v>81</v>
      </c>
      <c r="M23" s="395"/>
      <c r="N23" s="395"/>
      <c r="O23" s="395"/>
      <c r="P23" s="380"/>
      <c r="Q23" s="380"/>
      <c r="R23" s="380"/>
      <c r="S23" s="392" t="s">
        <v>3</v>
      </c>
      <c r="T23" s="392" t="s">
        <v>12</v>
      </c>
      <c r="U23" s="402"/>
      <c r="V23" s="402"/>
      <c r="W23" s="380"/>
      <c r="X23" s="380"/>
      <c r="Y23" s="380"/>
      <c r="Z23" s="380"/>
      <c r="AA23" s="380"/>
      <c r="AB23" s="380"/>
      <c r="AC23" s="380"/>
      <c r="AD23" s="380"/>
      <c r="AE23" s="380"/>
      <c r="AF23" s="380" t="s">
        <v>23</v>
      </c>
      <c r="AG23" s="380"/>
      <c r="AH23" s="380" t="s">
        <v>22</v>
      </c>
      <c r="AI23" s="380"/>
      <c r="AJ23" s="385" t="s">
        <v>21</v>
      </c>
      <c r="AK23" s="385" t="s">
        <v>20</v>
      </c>
      <c r="AL23" s="385" t="s">
        <v>19</v>
      </c>
      <c r="AM23" s="385" t="s">
        <v>18</v>
      </c>
      <c r="AN23" s="385" t="s">
        <v>17</v>
      </c>
      <c r="AO23" s="385" t="s">
        <v>16</v>
      </c>
      <c r="AP23" s="385" t="s">
        <v>15</v>
      </c>
      <c r="AQ23" s="403" t="s">
        <v>12</v>
      </c>
      <c r="AR23" s="380"/>
      <c r="AS23" s="380"/>
      <c r="AT23" s="380"/>
      <c r="AU23" s="380"/>
      <c r="AV23" s="389"/>
    </row>
    <row r="24" spans="1:48" s="21" customFormat="1" ht="96.75" customHeight="1" x14ac:dyDescent="0.25">
      <c r="A24" s="386"/>
      <c r="B24" s="398"/>
      <c r="C24" s="386"/>
      <c r="D24" s="386"/>
      <c r="E24" s="391"/>
      <c r="F24" s="382"/>
      <c r="G24" s="382"/>
      <c r="H24" s="382"/>
      <c r="I24" s="384"/>
      <c r="J24" s="384"/>
      <c r="K24" s="384"/>
      <c r="L24" s="382"/>
      <c r="M24" s="386"/>
      <c r="N24" s="386"/>
      <c r="O24" s="386"/>
      <c r="P24" s="380"/>
      <c r="Q24" s="380"/>
      <c r="R24" s="380"/>
      <c r="S24" s="393"/>
      <c r="T24" s="393"/>
      <c r="U24" s="402"/>
      <c r="V24" s="402"/>
      <c r="W24" s="380"/>
      <c r="X24" s="380"/>
      <c r="Y24" s="380"/>
      <c r="Z24" s="380"/>
      <c r="AA24" s="380"/>
      <c r="AB24" s="380"/>
      <c r="AC24" s="380"/>
      <c r="AD24" s="380"/>
      <c r="AE24" s="380"/>
      <c r="AF24" s="151" t="s">
        <v>14</v>
      </c>
      <c r="AG24" s="151" t="s">
        <v>13</v>
      </c>
      <c r="AH24" s="152" t="s">
        <v>3</v>
      </c>
      <c r="AI24" s="152" t="s">
        <v>12</v>
      </c>
      <c r="AJ24" s="386"/>
      <c r="AK24" s="386"/>
      <c r="AL24" s="386"/>
      <c r="AM24" s="386"/>
      <c r="AN24" s="386"/>
      <c r="AO24" s="386"/>
      <c r="AP24" s="386"/>
      <c r="AQ24" s="404"/>
      <c r="AR24" s="380"/>
      <c r="AS24" s="380"/>
      <c r="AT24" s="380"/>
      <c r="AU24" s="380"/>
      <c r="AV24" s="389"/>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547</v>
      </c>
      <c r="C26" s="19" t="s">
        <v>546</v>
      </c>
      <c r="D26" s="287" t="s">
        <v>574</v>
      </c>
      <c r="E26" s="19">
        <v>1</v>
      </c>
      <c r="F26" s="19" t="s">
        <v>368</v>
      </c>
      <c r="G26" s="19" t="s">
        <v>368</v>
      </c>
      <c r="H26" s="19" t="s">
        <v>368</v>
      </c>
      <c r="I26" s="19" t="s">
        <v>368</v>
      </c>
      <c r="J26" s="19" t="s">
        <v>368</v>
      </c>
      <c r="K26" s="19" t="s">
        <v>368</v>
      </c>
      <c r="L26" s="19" t="s">
        <v>565</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10" t="s">
        <v>567</v>
      </c>
      <c r="B5" s="410"/>
      <c r="C5" s="87"/>
      <c r="D5" s="87"/>
      <c r="E5" s="87"/>
      <c r="F5" s="87"/>
      <c r="G5" s="87"/>
      <c r="H5" s="87"/>
    </row>
    <row r="6" spans="1:8" ht="18.75" x14ac:dyDescent="0.3">
      <c r="A6" s="156"/>
      <c r="B6" s="156"/>
      <c r="C6" s="156"/>
      <c r="D6" s="156"/>
      <c r="E6" s="156"/>
      <c r="F6" s="156"/>
      <c r="G6" s="156"/>
      <c r="H6" s="156"/>
    </row>
    <row r="7" spans="1:8" ht="18.75" x14ac:dyDescent="0.25">
      <c r="A7" s="314" t="s">
        <v>10</v>
      </c>
      <c r="B7" s="314"/>
      <c r="C7" s="155"/>
      <c r="D7" s="155"/>
      <c r="E7" s="155"/>
      <c r="F7" s="155"/>
      <c r="G7" s="155"/>
      <c r="H7" s="155"/>
    </row>
    <row r="8" spans="1:8" ht="18.75" x14ac:dyDescent="0.25">
      <c r="A8" s="155"/>
      <c r="B8" s="155"/>
      <c r="C8" s="155"/>
      <c r="D8" s="155"/>
      <c r="E8" s="155"/>
      <c r="F8" s="155"/>
      <c r="G8" s="155"/>
      <c r="H8" s="155"/>
    </row>
    <row r="9" spans="1:8" x14ac:dyDescent="0.25">
      <c r="A9" s="315" t="s">
        <v>547</v>
      </c>
      <c r="B9" s="315"/>
      <c r="C9" s="153"/>
      <c r="D9" s="153"/>
      <c r="E9" s="153"/>
      <c r="F9" s="153"/>
      <c r="G9" s="153"/>
      <c r="H9" s="153"/>
    </row>
    <row r="10" spans="1:8" x14ac:dyDescent="0.25">
      <c r="A10" s="311" t="s">
        <v>9</v>
      </c>
      <c r="B10" s="311"/>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15" t="s">
        <v>557</v>
      </c>
      <c r="B12" s="315"/>
      <c r="C12" s="153"/>
      <c r="D12" s="153"/>
      <c r="E12" s="153"/>
      <c r="F12" s="153"/>
      <c r="G12" s="153"/>
      <c r="H12" s="153"/>
    </row>
    <row r="13" spans="1:8" x14ac:dyDescent="0.25">
      <c r="A13" s="311" t="s">
        <v>8</v>
      </c>
      <c r="B13" s="311"/>
      <c r="C13" s="154"/>
      <c r="D13" s="154"/>
      <c r="E13" s="154"/>
      <c r="F13" s="154"/>
      <c r="G13" s="154"/>
      <c r="H13" s="154"/>
    </row>
    <row r="14" spans="1:8" ht="18.75" x14ac:dyDescent="0.25">
      <c r="A14" s="9"/>
      <c r="B14" s="9"/>
      <c r="C14" s="9"/>
      <c r="D14" s="9"/>
      <c r="E14" s="9"/>
      <c r="F14" s="9"/>
      <c r="G14" s="9"/>
      <c r="H14" s="9"/>
    </row>
    <row r="15" spans="1:8" ht="46.5" customHeight="1" x14ac:dyDescent="0.25">
      <c r="A15" s="316" t="s">
        <v>558</v>
      </c>
      <c r="B15" s="316"/>
      <c r="C15" s="305"/>
      <c r="D15" s="153"/>
      <c r="E15" s="153"/>
      <c r="F15" s="153"/>
      <c r="G15" s="153"/>
      <c r="H15" s="153"/>
    </row>
    <row r="16" spans="1:8" x14ac:dyDescent="0.25">
      <c r="A16" s="311" t="s">
        <v>7</v>
      </c>
      <c r="B16" s="311"/>
      <c r="C16" s="154"/>
      <c r="D16" s="154"/>
      <c r="E16" s="154"/>
      <c r="F16" s="154"/>
      <c r="G16" s="154"/>
      <c r="H16" s="154"/>
    </row>
    <row r="17" spans="1:2" x14ac:dyDescent="0.25">
      <c r="B17" s="122"/>
    </row>
    <row r="18" spans="1:2" ht="33.75" customHeight="1" x14ac:dyDescent="0.25">
      <c r="A18" s="408" t="s">
        <v>479</v>
      </c>
      <c r="B18" s="409"/>
    </row>
    <row r="19" spans="1:2" x14ac:dyDescent="0.25">
      <c r="B19" s="44"/>
    </row>
    <row r="20" spans="1:2" ht="16.5" thickBot="1" x14ac:dyDescent="0.3">
      <c r="B20" s="123"/>
    </row>
    <row r="21" spans="1:2" ht="16.5" thickBot="1" x14ac:dyDescent="0.3">
      <c r="A21" s="124" t="s">
        <v>375</v>
      </c>
      <c r="B21" s="125" t="s">
        <v>555</v>
      </c>
    </row>
    <row r="22" spans="1:2" ht="16.5" thickBot="1" x14ac:dyDescent="0.3">
      <c r="A22" s="124" t="s">
        <v>376</v>
      </c>
      <c r="B22" s="125" t="s">
        <v>498</v>
      </c>
    </row>
    <row r="23" spans="1:2" ht="16.5" thickBot="1" x14ac:dyDescent="0.3">
      <c r="A23" s="124" t="s">
        <v>342</v>
      </c>
      <c r="B23" s="126" t="s">
        <v>556</v>
      </c>
    </row>
    <row r="24" spans="1:2" ht="16.5" thickBot="1" x14ac:dyDescent="0.3">
      <c r="A24" s="124" t="s">
        <v>377</v>
      </c>
      <c r="B24" s="126" t="s">
        <v>566</v>
      </c>
    </row>
    <row r="25" spans="1:2" ht="16.5" thickBot="1" x14ac:dyDescent="0.3">
      <c r="A25" s="127" t="s">
        <v>378</v>
      </c>
      <c r="B25" s="125" t="s">
        <v>575</v>
      </c>
    </row>
    <row r="26" spans="1:2" ht="16.5" thickBot="1" x14ac:dyDescent="0.3">
      <c r="A26" s="128" t="s">
        <v>379</v>
      </c>
      <c r="B26" s="24" t="s">
        <v>543</v>
      </c>
    </row>
    <row r="27" spans="1:2" ht="16.5" thickBot="1" x14ac:dyDescent="0.3">
      <c r="A27" s="136" t="s">
        <v>535</v>
      </c>
      <c r="B27" s="293">
        <v>2.5649999999999999</v>
      </c>
    </row>
    <row r="28" spans="1:2" ht="16.5" thickBot="1" x14ac:dyDescent="0.3">
      <c r="A28" s="131" t="s">
        <v>380</v>
      </c>
      <c r="B28" s="131" t="s">
        <v>536</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537</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29" t="s">
        <v>542</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8">
        <v>0</v>
      </c>
    </row>
    <row r="53" spans="1:2" ht="16.5" thickBot="1" x14ac:dyDescent="0.3">
      <c r="A53" s="127" t="s">
        <v>396</v>
      </c>
      <c r="B53" s="138">
        <v>0</v>
      </c>
    </row>
    <row r="54" spans="1:2" ht="16.5" thickBot="1" x14ac:dyDescent="0.3">
      <c r="A54" s="127" t="s">
        <v>397</v>
      </c>
      <c r="B54" s="138">
        <v>0</v>
      </c>
    </row>
    <row r="55" spans="1:2" ht="16.5" thickBot="1" x14ac:dyDescent="0.3">
      <c r="A55" s="128" t="s">
        <v>398</v>
      </c>
      <c r="B55" s="138">
        <v>0</v>
      </c>
    </row>
    <row r="56" spans="1:2" x14ac:dyDescent="0.25">
      <c r="A56" s="130" t="s">
        <v>399</v>
      </c>
      <c r="B56" s="405" t="s">
        <v>549</v>
      </c>
    </row>
    <row r="57" spans="1:2" x14ac:dyDescent="0.25">
      <c r="A57" s="134" t="s">
        <v>400</v>
      </c>
      <c r="B57" s="406"/>
    </row>
    <row r="58" spans="1:2" x14ac:dyDescent="0.25">
      <c r="A58" s="134" t="s">
        <v>401</v>
      </c>
      <c r="B58" s="406"/>
    </row>
    <row r="59" spans="1:2" x14ac:dyDescent="0.25">
      <c r="A59" s="134" t="s">
        <v>402</v>
      </c>
      <c r="B59" s="406"/>
    </row>
    <row r="60" spans="1:2" x14ac:dyDescent="0.25">
      <c r="A60" s="134" t="s">
        <v>403</v>
      </c>
      <c r="B60" s="406"/>
    </row>
    <row r="61" spans="1:2" ht="16.5" thickBot="1" x14ac:dyDescent="0.3">
      <c r="A61" s="135" t="s">
        <v>404</v>
      </c>
      <c r="B61" s="407"/>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79" t="s">
        <v>566</v>
      </c>
    </row>
    <row r="68" spans="1:2" ht="16.5" thickBot="1" x14ac:dyDescent="0.3">
      <c r="A68" s="127" t="s">
        <v>410</v>
      </c>
      <c r="B68" s="139"/>
    </row>
    <row r="69" spans="1:2" ht="16.5" thickBot="1" x14ac:dyDescent="0.3">
      <c r="A69" s="134" t="s">
        <v>411</v>
      </c>
      <c r="B69" s="288">
        <v>45809</v>
      </c>
    </row>
    <row r="70" spans="1:2" ht="16.5" thickBot="1" x14ac:dyDescent="0.3">
      <c r="A70" s="134" t="s">
        <v>412</v>
      </c>
      <c r="B70" s="142"/>
    </row>
    <row r="71" spans="1:2" ht="16.5" thickBot="1" x14ac:dyDescent="0.3">
      <c r="A71" s="134" t="s">
        <v>413</v>
      </c>
      <c r="B71" s="142"/>
    </row>
    <row r="72" spans="1:2" ht="29.25" thickBot="1" x14ac:dyDescent="0.3">
      <c r="A72" s="143" t="s">
        <v>414</v>
      </c>
      <c r="B72" s="24" t="s">
        <v>543</v>
      </c>
    </row>
    <row r="73" spans="1:2" ht="28.5" x14ac:dyDescent="0.25">
      <c r="A73" s="130" t="s">
        <v>415</v>
      </c>
      <c r="B73" s="405"/>
    </row>
    <row r="74" spans="1:2" x14ac:dyDescent="0.25">
      <c r="A74" s="134" t="s">
        <v>416</v>
      </c>
      <c r="B74" s="406"/>
    </row>
    <row r="75" spans="1:2" x14ac:dyDescent="0.25">
      <c r="A75" s="134" t="s">
        <v>417</v>
      </c>
      <c r="B75" s="406"/>
    </row>
    <row r="76" spans="1:2" x14ac:dyDescent="0.25">
      <c r="A76" s="134" t="s">
        <v>418</v>
      </c>
      <c r="B76" s="406"/>
    </row>
    <row r="77" spans="1:2" x14ac:dyDescent="0.25">
      <c r="A77" s="134" t="s">
        <v>419</v>
      </c>
      <c r="B77" s="406"/>
    </row>
    <row r="78" spans="1:2" ht="16.5" thickBot="1" x14ac:dyDescent="0.3">
      <c r="A78" s="144" t="s">
        <v>420</v>
      </c>
      <c r="B78" s="407"/>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5"/>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1"/>
      <c r="S3" s="13" t="s">
        <v>69</v>
      </c>
    </row>
    <row r="4" spans="1:28" s="10" customFormat="1" ht="18.75" x14ac:dyDescent="0.3">
      <c r="G4" s="181"/>
      <c r="S4" s="13"/>
    </row>
    <row r="5" spans="1:28" s="10" customFormat="1" ht="18.75" customHeight="1" x14ac:dyDescent="0.2">
      <c r="A5" s="310" t="s">
        <v>567</v>
      </c>
      <c r="B5" s="310"/>
      <c r="C5" s="310"/>
      <c r="D5" s="310"/>
      <c r="E5" s="310"/>
      <c r="F5" s="310"/>
      <c r="G5" s="310"/>
      <c r="H5" s="310"/>
      <c r="I5" s="310"/>
      <c r="J5" s="310"/>
      <c r="K5" s="310"/>
      <c r="L5" s="310"/>
      <c r="M5" s="310"/>
      <c r="N5" s="310"/>
      <c r="O5" s="310"/>
      <c r="P5" s="310"/>
      <c r="Q5" s="310"/>
      <c r="R5" s="310"/>
      <c r="S5" s="310"/>
    </row>
    <row r="6" spans="1:28" s="10" customFormat="1" ht="15.75" x14ac:dyDescent="0.2">
      <c r="A6" s="15"/>
    </row>
    <row r="7" spans="1:28" s="10" customFormat="1" ht="18.75" x14ac:dyDescent="0.2">
      <c r="A7" s="314" t="s">
        <v>10</v>
      </c>
      <c r="B7" s="314"/>
      <c r="C7" s="314"/>
      <c r="D7" s="314"/>
      <c r="E7" s="314"/>
      <c r="F7" s="314"/>
      <c r="G7" s="314"/>
      <c r="H7" s="314"/>
      <c r="I7" s="314"/>
      <c r="J7" s="314"/>
      <c r="K7" s="314"/>
      <c r="L7" s="314"/>
      <c r="M7" s="314"/>
      <c r="N7" s="314"/>
      <c r="O7" s="314"/>
      <c r="P7" s="314"/>
      <c r="Q7" s="314"/>
      <c r="R7" s="314"/>
      <c r="S7" s="314"/>
      <c r="T7" s="11"/>
      <c r="U7" s="11"/>
      <c r="V7" s="11"/>
      <c r="W7" s="11"/>
      <c r="X7" s="11"/>
      <c r="Y7" s="11"/>
      <c r="Z7" s="11"/>
      <c r="AA7" s="11"/>
      <c r="AB7" s="11"/>
    </row>
    <row r="8" spans="1:28" s="10" customFormat="1" ht="18.75" x14ac:dyDescent="0.2">
      <c r="A8" s="314"/>
      <c r="B8" s="314"/>
      <c r="C8" s="314"/>
      <c r="D8" s="314"/>
      <c r="E8" s="314"/>
      <c r="F8" s="314"/>
      <c r="G8" s="314"/>
      <c r="H8" s="314"/>
      <c r="I8" s="314"/>
      <c r="J8" s="314"/>
      <c r="K8" s="314"/>
      <c r="L8" s="314"/>
      <c r="M8" s="314"/>
      <c r="N8" s="314"/>
      <c r="O8" s="314"/>
      <c r="P8" s="314"/>
      <c r="Q8" s="314"/>
      <c r="R8" s="314"/>
      <c r="S8" s="314"/>
      <c r="T8" s="11"/>
      <c r="U8" s="11"/>
      <c r="V8" s="11"/>
      <c r="W8" s="11"/>
      <c r="X8" s="11"/>
      <c r="Y8" s="11"/>
      <c r="Z8" s="11"/>
      <c r="AA8" s="11"/>
      <c r="AB8" s="11"/>
    </row>
    <row r="9" spans="1:28" s="10" customFormat="1" ht="18.75" x14ac:dyDescent="0.2">
      <c r="A9" s="315" t="s">
        <v>547</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1" t="s">
        <v>9</v>
      </c>
      <c r="B10" s="311"/>
      <c r="C10" s="311"/>
      <c r="D10" s="311"/>
      <c r="E10" s="311"/>
      <c r="F10" s="311"/>
      <c r="G10" s="311"/>
      <c r="H10" s="311"/>
      <c r="I10" s="311"/>
      <c r="J10" s="311"/>
      <c r="K10" s="311"/>
      <c r="L10" s="311"/>
      <c r="M10" s="311"/>
      <c r="N10" s="311"/>
      <c r="O10" s="311"/>
      <c r="P10" s="311"/>
      <c r="Q10" s="311"/>
      <c r="R10" s="311"/>
      <c r="S10" s="311"/>
      <c r="T10" s="11"/>
      <c r="U10" s="11"/>
      <c r="V10" s="11"/>
      <c r="W10" s="11"/>
      <c r="X10" s="11"/>
      <c r="Y10" s="11"/>
      <c r="Z10" s="11"/>
      <c r="AA10" s="11"/>
      <c r="AB10" s="11"/>
    </row>
    <row r="11" spans="1:28" s="10" customFormat="1" ht="18.75" x14ac:dyDescent="0.2">
      <c r="A11" s="314"/>
      <c r="B11" s="314"/>
      <c r="C11" s="314"/>
      <c r="D11" s="314"/>
      <c r="E11" s="314"/>
      <c r="F11" s="314"/>
      <c r="G11" s="314"/>
      <c r="H11" s="314"/>
      <c r="I11" s="314"/>
      <c r="J11" s="314"/>
      <c r="K11" s="314"/>
      <c r="L11" s="314"/>
      <c r="M11" s="314"/>
      <c r="N11" s="314"/>
      <c r="O11" s="314"/>
      <c r="P11" s="314"/>
      <c r="Q11" s="314"/>
      <c r="R11" s="314"/>
      <c r="S11" s="314"/>
      <c r="T11" s="11"/>
      <c r="U11" s="11"/>
      <c r="V11" s="11"/>
      <c r="W11" s="11"/>
      <c r="X11" s="11"/>
      <c r="Y11" s="11"/>
      <c r="Z11" s="11"/>
      <c r="AA11" s="11"/>
      <c r="AB11" s="11"/>
    </row>
    <row r="12" spans="1:28" s="10" customFormat="1" ht="18.75" x14ac:dyDescent="0.2">
      <c r="A12" s="315" t="s">
        <v>557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10" customFormat="1" ht="18.75" x14ac:dyDescent="0.2">
      <c r="A13" s="311" t="s">
        <v>8</v>
      </c>
      <c r="B13" s="311"/>
      <c r="C13" s="311"/>
      <c r="D13" s="311"/>
      <c r="E13" s="311"/>
      <c r="F13" s="311"/>
      <c r="G13" s="311"/>
      <c r="H13" s="311"/>
      <c r="I13" s="311"/>
      <c r="J13" s="311"/>
      <c r="K13" s="311"/>
      <c r="L13" s="311"/>
      <c r="M13" s="311"/>
      <c r="N13" s="311"/>
      <c r="O13" s="311"/>
      <c r="P13" s="311"/>
      <c r="Q13" s="311"/>
      <c r="R13" s="311"/>
      <c r="S13" s="311"/>
      <c r="T13" s="11"/>
      <c r="U13" s="11"/>
      <c r="V13" s="11"/>
      <c r="W13" s="11"/>
      <c r="X13" s="11"/>
      <c r="Y13" s="11"/>
      <c r="Z13" s="11"/>
      <c r="AA13" s="11"/>
      <c r="AB13" s="11"/>
    </row>
    <row r="14" spans="1:28" s="7" customFormat="1" ht="15.75" customHeight="1" x14ac:dyDescent="0.2">
      <c r="A14" s="321"/>
      <c r="B14" s="321"/>
      <c r="C14" s="321"/>
      <c r="D14" s="321"/>
      <c r="E14" s="321"/>
      <c r="F14" s="321"/>
      <c r="G14" s="321"/>
      <c r="H14" s="321"/>
      <c r="I14" s="321"/>
      <c r="J14" s="321"/>
      <c r="K14" s="321"/>
      <c r="L14" s="321"/>
      <c r="M14" s="321"/>
      <c r="N14" s="321"/>
      <c r="O14" s="321"/>
      <c r="P14" s="321"/>
      <c r="Q14" s="321"/>
      <c r="R14" s="321"/>
      <c r="S14" s="321"/>
      <c r="T14" s="8"/>
      <c r="U14" s="8"/>
      <c r="V14" s="8"/>
      <c r="W14" s="8"/>
      <c r="X14" s="8"/>
      <c r="Y14" s="8"/>
      <c r="Z14" s="8"/>
      <c r="AA14" s="8"/>
      <c r="AB14" s="8"/>
    </row>
    <row r="15" spans="1:28" s="2" customFormat="1" ht="46.5" customHeight="1" x14ac:dyDescent="0.2">
      <c r="A15" s="316" t="s">
        <v>558</v>
      </c>
      <c r="B15" s="316"/>
      <c r="C15" s="316"/>
      <c r="D15" s="315"/>
      <c r="E15" s="315"/>
      <c r="F15" s="315"/>
      <c r="G15" s="315"/>
      <c r="H15" s="315"/>
      <c r="I15" s="315"/>
      <c r="J15" s="315"/>
      <c r="K15" s="315"/>
      <c r="L15" s="315"/>
      <c r="M15" s="315"/>
      <c r="N15" s="315"/>
      <c r="O15" s="315"/>
      <c r="P15" s="315"/>
      <c r="Q15" s="315"/>
      <c r="R15" s="315"/>
      <c r="S15" s="315"/>
      <c r="T15" s="6"/>
      <c r="U15" s="6"/>
      <c r="V15" s="6"/>
      <c r="W15" s="6"/>
      <c r="X15" s="6"/>
      <c r="Y15" s="6"/>
      <c r="Z15" s="6"/>
      <c r="AA15" s="6"/>
      <c r="AB15" s="6"/>
    </row>
    <row r="16" spans="1:28"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4"/>
      <c r="U16" s="4"/>
      <c r="V16" s="4"/>
      <c r="W16" s="4"/>
      <c r="X16" s="4"/>
      <c r="Y16" s="4"/>
      <c r="Z16" s="4"/>
      <c r="AA16" s="4"/>
      <c r="AB16" s="4"/>
    </row>
    <row r="17" spans="1:28" s="2" customFormat="1" ht="15" customHeight="1" x14ac:dyDescent="0.2">
      <c r="A17" s="322"/>
      <c r="B17" s="322"/>
      <c r="C17" s="322"/>
      <c r="D17" s="322"/>
      <c r="E17" s="322"/>
      <c r="F17" s="322"/>
      <c r="G17" s="322"/>
      <c r="H17" s="322"/>
      <c r="I17" s="322"/>
      <c r="J17" s="322"/>
      <c r="K17" s="322"/>
      <c r="L17" s="322"/>
      <c r="M17" s="322"/>
      <c r="N17" s="322"/>
      <c r="O17" s="322"/>
      <c r="P17" s="322"/>
      <c r="Q17" s="322"/>
      <c r="R17" s="322"/>
      <c r="S17" s="322"/>
      <c r="T17" s="3"/>
      <c r="U17" s="3"/>
      <c r="V17" s="3"/>
      <c r="W17" s="3"/>
      <c r="X17" s="3"/>
      <c r="Y17" s="3"/>
    </row>
    <row r="18" spans="1:28" s="2" customFormat="1" ht="45.75" customHeight="1" x14ac:dyDescent="0.2">
      <c r="A18" s="312" t="s">
        <v>454</v>
      </c>
      <c r="B18" s="312"/>
      <c r="C18" s="312"/>
      <c r="D18" s="312"/>
      <c r="E18" s="312"/>
      <c r="F18" s="312"/>
      <c r="G18" s="312"/>
      <c r="H18" s="312"/>
      <c r="I18" s="312"/>
      <c r="J18" s="312"/>
      <c r="K18" s="312"/>
      <c r="L18" s="312"/>
      <c r="M18" s="312"/>
      <c r="N18" s="312"/>
      <c r="O18" s="312"/>
      <c r="P18" s="312"/>
      <c r="Q18" s="312"/>
      <c r="R18" s="312"/>
      <c r="S18" s="312"/>
      <c r="T18" s="5"/>
      <c r="U18" s="5"/>
      <c r="V18" s="5"/>
      <c r="W18" s="5"/>
      <c r="X18" s="5"/>
      <c r="Y18" s="5"/>
      <c r="Z18" s="5"/>
      <c r="AA18" s="5"/>
      <c r="AB18" s="5"/>
    </row>
    <row r="19" spans="1:28" s="2" customFormat="1" ht="15" customHeight="1" x14ac:dyDescent="0.2">
      <c r="A19" s="323"/>
      <c r="B19" s="323"/>
      <c r="C19" s="323"/>
      <c r="D19" s="323"/>
      <c r="E19" s="323"/>
      <c r="F19" s="323"/>
      <c r="G19" s="323"/>
      <c r="H19" s="323"/>
      <c r="I19" s="323"/>
      <c r="J19" s="323"/>
      <c r="K19" s="323"/>
      <c r="L19" s="323"/>
      <c r="M19" s="323"/>
      <c r="N19" s="323"/>
      <c r="O19" s="323"/>
      <c r="P19" s="323"/>
      <c r="Q19" s="323"/>
      <c r="R19" s="323"/>
      <c r="S19" s="323"/>
      <c r="T19" s="3"/>
      <c r="U19" s="3"/>
      <c r="V19" s="3"/>
      <c r="W19" s="3"/>
      <c r="X19" s="3"/>
      <c r="Y19" s="3"/>
    </row>
    <row r="20" spans="1:28" s="2" customFormat="1" ht="54" customHeight="1" x14ac:dyDescent="0.2">
      <c r="A20" s="317" t="s">
        <v>6</v>
      </c>
      <c r="B20" s="317" t="s">
        <v>101</v>
      </c>
      <c r="C20" s="318" t="s">
        <v>374</v>
      </c>
      <c r="D20" s="317" t="s">
        <v>373</v>
      </c>
      <c r="E20" s="317" t="s">
        <v>100</v>
      </c>
      <c r="F20" s="317" t="s">
        <v>99</v>
      </c>
      <c r="G20" s="317" t="s">
        <v>369</v>
      </c>
      <c r="H20" s="317" t="s">
        <v>98</v>
      </c>
      <c r="I20" s="317" t="s">
        <v>97</v>
      </c>
      <c r="J20" s="317" t="s">
        <v>96</v>
      </c>
      <c r="K20" s="317" t="s">
        <v>95</v>
      </c>
      <c r="L20" s="317" t="s">
        <v>94</v>
      </c>
      <c r="M20" s="317" t="s">
        <v>93</v>
      </c>
      <c r="N20" s="317" t="s">
        <v>92</v>
      </c>
      <c r="O20" s="317" t="s">
        <v>91</v>
      </c>
      <c r="P20" s="317" t="s">
        <v>90</v>
      </c>
      <c r="Q20" s="317" t="s">
        <v>372</v>
      </c>
      <c r="R20" s="317"/>
      <c r="S20" s="320" t="s">
        <v>448</v>
      </c>
      <c r="T20" s="3"/>
      <c r="U20" s="3"/>
      <c r="V20" s="3"/>
      <c r="W20" s="3"/>
      <c r="X20" s="3"/>
      <c r="Y20" s="3"/>
    </row>
    <row r="21" spans="1:28" s="2" customFormat="1" ht="180.75" customHeight="1" x14ac:dyDescent="0.2">
      <c r="A21" s="317"/>
      <c r="B21" s="317"/>
      <c r="C21" s="319"/>
      <c r="D21" s="317"/>
      <c r="E21" s="317"/>
      <c r="F21" s="317"/>
      <c r="G21" s="317"/>
      <c r="H21" s="317"/>
      <c r="I21" s="317"/>
      <c r="J21" s="317"/>
      <c r="K21" s="317"/>
      <c r="L21" s="317"/>
      <c r="M21" s="317"/>
      <c r="N21" s="317"/>
      <c r="O21" s="317"/>
      <c r="P21" s="317"/>
      <c r="Q21" s="42" t="s">
        <v>370</v>
      </c>
      <c r="R21" s="43" t="s">
        <v>371</v>
      </c>
      <c r="S21" s="320"/>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18.75" x14ac:dyDescent="0.2">
      <c r="A23" s="294">
        <v>1</v>
      </c>
      <c r="B23" s="38"/>
      <c r="C23" s="38"/>
      <c r="D23" s="38"/>
      <c r="E23" s="298"/>
      <c r="F23" s="298"/>
      <c r="G23" s="298"/>
      <c r="H23" s="299"/>
      <c r="I23" s="299"/>
      <c r="J23" s="299"/>
      <c r="K23" s="298"/>
      <c r="L23" s="298"/>
      <c r="M23" s="300"/>
      <c r="N23" s="298"/>
      <c r="O23" s="38"/>
      <c r="P23" s="38"/>
      <c r="Q23" s="298"/>
      <c r="R23" s="157"/>
      <c r="S23" s="290"/>
      <c r="T23" s="27"/>
      <c r="U23" s="27"/>
      <c r="V23" s="27"/>
      <c r="W23" s="27"/>
      <c r="X23" s="27"/>
      <c r="Y23" s="27"/>
      <c r="Z23" s="26"/>
      <c r="AA23" s="26"/>
      <c r="AB23" s="26"/>
    </row>
    <row r="24" spans="1:28" s="2" customFormat="1" ht="18.75" customHeight="1" x14ac:dyDescent="0.2">
      <c r="A24" s="37">
        <v>2</v>
      </c>
      <c r="B24" s="38"/>
      <c r="C24" s="38"/>
      <c r="D24" s="38"/>
      <c r="E24" s="24"/>
      <c r="F24" s="24"/>
      <c r="G24" s="24"/>
      <c r="H24" s="38"/>
      <c r="I24" s="38"/>
      <c r="J24" s="38"/>
      <c r="K24" s="24"/>
      <c r="L24" s="24"/>
      <c r="M24" s="289"/>
      <c r="N24" s="24"/>
      <c r="O24" s="38"/>
      <c r="P24" s="38"/>
      <c r="Q24" s="24"/>
      <c r="R24" s="157"/>
      <c r="S24" s="284"/>
      <c r="T24" s="27"/>
      <c r="U24" s="27"/>
      <c r="V24" s="27"/>
      <c r="W24" s="27"/>
      <c r="X24" s="27"/>
      <c r="Y24" s="27"/>
      <c r="Z24" s="26"/>
      <c r="AA24" s="26"/>
      <c r="AB24" s="26"/>
    </row>
    <row r="25" spans="1:28" s="2" customFormat="1" ht="18.75" customHeight="1" x14ac:dyDescent="0.2">
      <c r="A25" s="37">
        <v>3</v>
      </c>
      <c r="B25" s="38"/>
      <c r="C25" s="38"/>
      <c r="D25" s="38"/>
      <c r="E25" s="24"/>
      <c r="F25" s="24"/>
      <c r="G25" s="24"/>
      <c r="H25" s="38"/>
      <c r="I25" s="38"/>
      <c r="J25" s="38"/>
      <c r="K25" s="24"/>
      <c r="L25" s="24"/>
      <c r="M25" s="289"/>
      <c r="N25" s="24"/>
      <c r="O25" s="38"/>
      <c r="P25" s="38"/>
      <c r="Q25" s="24"/>
      <c r="R25" s="157"/>
      <c r="S25" s="284"/>
      <c r="T25" s="27"/>
      <c r="U25" s="27"/>
      <c r="V25" s="27"/>
      <c r="W25" s="27"/>
      <c r="X25" s="27"/>
      <c r="Y25" s="27"/>
      <c r="Z25" s="26"/>
      <c r="AA25" s="26"/>
      <c r="AB25" s="26"/>
    </row>
    <row r="26" spans="1:28" s="2" customFormat="1" ht="18.75" customHeight="1" x14ac:dyDescent="0.2">
      <c r="A26" s="37">
        <v>4</v>
      </c>
      <c r="B26" s="38"/>
      <c r="C26" s="38"/>
      <c r="D26" s="38"/>
      <c r="E26" s="24"/>
      <c r="F26" s="24"/>
      <c r="G26" s="24"/>
      <c r="H26" s="38"/>
      <c r="I26" s="38"/>
      <c r="J26" s="38"/>
      <c r="K26" s="24"/>
      <c r="L26" s="24"/>
      <c r="M26" s="289"/>
      <c r="N26" s="24"/>
      <c r="O26" s="38"/>
      <c r="P26" s="38"/>
      <c r="Q26" s="24"/>
      <c r="R26" s="157"/>
      <c r="S26" s="284"/>
      <c r="T26" s="27"/>
      <c r="U26" s="27"/>
      <c r="V26" s="27"/>
      <c r="W26" s="27"/>
      <c r="X26" s="27"/>
      <c r="Y26" s="27"/>
      <c r="Z26" s="26"/>
      <c r="AA26" s="26"/>
      <c r="AB26" s="26"/>
    </row>
    <row r="27" spans="1:28" s="2" customFormat="1" ht="18.75" customHeight="1" x14ac:dyDescent="0.2">
      <c r="A27" s="37">
        <v>5</v>
      </c>
      <c r="B27" s="38"/>
      <c r="C27" s="38"/>
      <c r="D27" s="38"/>
      <c r="E27" s="24"/>
      <c r="F27" s="24"/>
      <c r="G27" s="24"/>
      <c r="H27" s="38"/>
      <c r="I27" s="38"/>
      <c r="J27" s="38"/>
      <c r="K27" s="24"/>
      <c r="L27" s="24"/>
      <c r="M27" s="289"/>
      <c r="N27" s="24"/>
      <c r="O27" s="38"/>
      <c r="P27" s="38"/>
      <c r="Q27" s="24"/>
      <c r="R27" s="157"/>
      <c r="S27" s="284"/>
      <c r="T27" s="27"/>
      <c r="U27" s="27"/>
      <c r="V27" s="27"/>
      <c r="W27" s="27"/>
      <c r="X27" s="27"/>
      <c r="Y27" s="27"/>
      <c r="Z27" s="26"/>
      <c r="AA27" s="26"/>
      <c r="AB27" s="26"/>
    </row>
    <row r="28" spans="1:28" s="276" customFormat="1" ht="20.25" customHeight="1" x14ac:dyDescent="0.25">
      <c r="A28" s="47"/>
      <c r="B28" s="273" t="s">
        <v>367</v>
      </c>
      <c r="C28" s="273"/>
      <c r="D28" s="273"/>
      <c r="E28" s="47" t="s">
        <v>368</v>
      </c>
      <c r="F28" s="47" t="s">
        <v>368</v>
      </c>
      <c r="G28" s="47" t="s">
        <v>368</v>
      </c>
      <c r="H28" s="282">
        <f>SUM(H23:H27)</f>
        <v>0</v>
      </c>
      <c r="I28" s="274">
        <f>SUM(I23:I27)</f>
        <v>0</v>
      </c>
      <c r="J28" s="282">
        <f>SUM(J23:J27)</f>
        <v>0</v>
      </c>
      <c r="K28" s="47"/>
      <c r="L28" s="47"/>
      <c r="M28" s="47"/>
      <c r="N28" s="47"/>
      <c r="O28" s="47"/>
      <c r="P28" s="47"/>
      <c r="Q28" s="182"/>
      <c r="R28" s="274"/>
      <c r="S28" s="282">
        <f>SUM(S23:S27)</f>
        <v>0</v>
      </c>
      <c r="T28" s="275"/>
      <c r="U28" s="275"/>
      <c r="V28" s="275"/>
      <c r="W28" s="275"/>
      <c r="X28" s="275"/>
      <c r="Y28" s="275"/>
      <c r="Z28" s="275"/>
      <c r="AA28" s="275"/>
      <c r="AB28" s="275"/>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37.140625" style="49" bestFit="1" customWidth="1"/>
    <col min="5" max="5" width="11.140625" style="49" customWidth="1"/>
    <col min="6" max="6" width="15.28515625" style="49" bestFit="1" customWidth="1"/>
    <col min="7" max="7" width="8.7109375" style="49" customWidth="1"/>
    <col min="8" max="8" width="13" style="49" bestFit="1"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0" t="s">
        <v>567</v>
      </c>
      <c r="B5" s="310"/>
      <c r="C5" s="310"/>
      <c r="D5" s="310"/>
      <c r="E5" s="310"/>
      <c r="F5" s="310"/>
      <c r="G5" s="310"/>
      <c r="H5" s="310"/>
      <c r="I5" s="310"/>
      <c r="J5" s="310"/>
      <c r="K5" s="310"/>
      <c r="L5" s="310"/>
      <c r="M5" s="310"/>
      <c r="N5" s="310"/>
      <c r="O5" s="310"/>
      <c r="P5" s="310"/>
      <c r="Q5" s="310"/>
      <c r="R5" s="310"/>
      <c r="S5" s="310"/>
      <c r="T5" s="310"/>
    </row>
    <row r="6" spans="1:20" s="10" customFormat="1" x14ac:dyDescent="0.2">
      <c r="A6" s="15"/>
      <c r="H6" s="14"/>
    </row>
    <row r="7" spans="1:20" s="10" customFormat="1" ht="18.75" x14ac:dyDescent="0.2">
      <c r="A7" s="314" t="s">
        <v>10</v>
      </c>
      <c r="B7" s="314"/>
      <c r="C7" s="314"/>
      <c r="D7" s="314"/>
      <c r="E7" s="314"/>
      <c r="F7" s="314"/>
      <c r="G7" s="314"/>
      <c r="H7" s="314"/>
      <c r="I7" s="314"/>
      <c r="J7" s="314"/>
      <c r="K7" s="314"/>
      <c r="L7" s="314"/>
      <c r="M7" s="314"/>
      <c r="N7" s="314"/>
      <c r="O7" s="314"/>
      <c r="P7" s="314"/>
      <c r="Q7" s="314"/>
      <c r="R7" s="314"/>
      <c r="S7" s="314"/>
      <c r="T7" s="314"/>
    </row>
    <row r="8" spans="1:20" s="10" customFormat="1" ht="18.75" x14ac:dyDescent="0.2">
      <c r="A8" s="314"/>
      <c r="B8" s="314"/>
      <c r="C8" s="314"/>
      <c r="D8" s="314"/>
      <c r="E8" s="314"/>
      <c r="F8" s="314"/>
      <c r="G8" s="314"/>
      <c r="H8" s="314"/>
      <c r="I8" s="314"/>
      <c r="J8" s="314"/>
      <c r="K8" s="314"/>
      <c r="L8" s="314"/>
      <c r="M8" s="314"/>
      <c r="N8" s="314"/>
      <c r="O8" s="314"/>
      <c r="P8" s="314"/>
      <c r="Q8" s="314"/>
      <c r="R8" s="314"/>
      <c r="S8" s="314"/>
      <c r="T8" s="314"/>
    </row>
    <row r="9" spans="1:20" s="10" customFormat="1" ht="18.75" customHeight="1" x14ac:dyDescent="0.2">
      <c r="A9" s="315" t="s">
        <v>547</v>
      </c>
      <c r="B9" s="315"/>
      <c r="C9" s="315"/>
      <c r="D9" s="315"/>
      <c r="E9" s="315"/>
      <c r="F9" s="315"/>
      <c r="G9" s="315"/>
      <c r="H9" s="315"/>
      <c r="I9" s="315"/>
      <c r="J9" s="315"/>
      <c r="K9" s="315"/>
      <c r="L9" s="315"/>
      <c r="M9" s="315"/>
      <c r="N9" s="315"/>
      <c r="O9" s="315"/>
      <c r="P9" s="315"/>
      <c r="Q9" s="315"/>
      <c r="R9" s="315"/>
      <c r="S9" s="315"/>
      <c r="T9" s="315"/>
    </row>
    <row r="10" spans="1:20" s="10"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row>
    <row r="11" spans="1:20" s="10" customFormat="1" ht="18.75" x14ac:dyDescent="0.2">
      <c r="A11" s="314"/>
      <c r="B11" s="314"/>
      <c r="C11" s="314"/>
      <c r="D11" s="314"/>
      <c r="E11" s="314"/>
      <c r="F11" s="314"/>
      <c r="G11" s="314"/>
      <c r="H11" s="314"/>
      <c r="I11" s="314"/>
      <c r="J11" s="314"/>
      <c r="K11" s="314"/>
      <c r="L11" s="314"/>
      <c r="M11" s="314"/>
      <c r="N11" s="314"/>
      <c r="O11" s="314"/>
      <c r="P11" s="314"/>
      <c r="Q11" s="314"/>
      <c r="R11" s="314"/>
      <c r="S11" s="314"/>
      <c r="T11" s="314"/>
    </row>
    <row r="12" spans="1:20" s="10" customFormat="1" ht="18.75" customHeight="1" x14ac:dyDescent="0.2">
      <c r="A12" s="315" t="s">
        <v>557</v>
      </c>
      <c r="B12" s="315"/>
      <c r="C12" s="315"/>
      <c r="D12" s="315"/>
      <c r="E12" s="315"/>
      <c r="F12" s="315"/>
      <c r="G12" s="315"/>
      <c r="H12" s="315"/>
      <c r="I12" s="315"/>
      <c r="J12" s="315"/>
      <c r="K12" s="315"/>
      <c r="L12" s="315"/>
      <c r="M12" s="315"/>
      <c r="N12" s="315"/>
      <c r="O12" s="315"/>
      <c r="P12" s="315"/>
      <c r="Q12" s="315"/>
      <c r="R12" s="315"/>
      <c r="S12" s="315"/>
      <c r="T12" s="315"/>
    </row>
    <row r="13" spans="1:20" s="10"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row>
    <row r="14" spans="1:20" s="7" customFormat="1" ht="15.75" customHeight="1" x14ac:dyDescent="0.2">
      <c r="A14" s="321"/>
      <c r="B14" s="321"/>
      <c r="C14" s="321"/>
      <c r="D14" s="321"/>
      <c r="E14" s="321"/>
      <c r="F14" s="321"/>
      <c r="G14" s="321"/>
      <c r="H14" s="321"/>
      <c r="I14" s="321"/>
      <c r="J14" s="321"/>
      <c r="K14" s="321"/>
      <c r="L14" s="321"/>
      <c r="M14" s="321"/>
      <c r="N14" s="321"/>
      <c r="O14" s="321"/>
      <c r="P14" s="321"/>
      <c r="Q14" s="321"/>
      <c r="R14" s="321"/>
      <c r="S14" s="321"/>
      <c r="T14" s="321"/>
    </row>
    <row r="15" spans="1:20" s="2" customFormat="1" ht="46.5" customHeight="1" x14ac:dyDescent="0.2">
      <c r="A15" s="316" t="s">
        <v>558</v>
      </c>
      <c r="B15" s="316"/>
      <c r="C15" s="316"/>
      <c r="D15" s="315"/>
      <c r="E15" s="315"/>
      <c r="F15" s="315"/>
      <c r="G15" s="315"/>
      <c r="H15" s="315"/>
      <c r="I15" s="315"/>
      <c r="J15" s="315"/>
      <c r="K15" s="315"/>
      <c r="L15" s="315"/>
      <c r="M15" s="315"/>
      <c r="N15" s="315"/>
      <c r="O15" s="315"/>
      <c r="P15" s="315"/>
      <c r="Q15" s="315"/>
      <c r="R15" s="315"/>
      <c r="S15" s="315"/>
      <c r="T15" s="315"/>
    </row>
    <row r="16" spans="1:20"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row>
    <row r="17" spans="1:113" s="2" customFormat="1" ht="15" customHeight="1" x14ac:dyDescent="0.2">
      <c r="A17" s="322"/>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13" t="s">
        <v>459</v>
      </c>
      <c r="B18" s="313"/>
      <c r="C18" s="313"/>
      <c r="D18" s="313"/>
      <c r="E18" s="313"/>
      <c r="F18" s="313"/>
      <c r="G18" s="313"/>
      <c r="H18" s="313"/>
      <c r="I18" s="313"/>
      <c r="J18" s="313"/>
      <c r="K18" s="313"/>
      <c r="L18" s="313"/>
      <c r="M18" s="313"/>
      <c r="N18" s="313"/>
      <c r="O18" s="313"/>
      <c r="P18" s="313"/>
      <c r="Q18" s="313"/>
      <c r="R18" s="313"/>
      <c r="S18" s="313"/>
      <c r="T18" s="313"/>
    </row>
    <row r="19" spans="1:113" s="57" customFormat="1" ht="21" customHeight="1" x14ac:dyDescent="0.25">
      <c r="A19" s="328"/>
      <c r="B19" s="328"/>
      <c r="C19" s="328"/>
      <c r="D19" s="328"/>
      <c r="E19" s="328"/>
      <c r="F19" s="328"/>
      <c r="G19" s="328"/>
      <c r="H19" s="328"/>
      <c r="I19" s="328"/>
      <c r="J19" s="328"/>
      <c r="K19" s="328"/>
      <c r="L19" s="328"/>
      <c r="M19" s="328"/>
      <c r="N19" s="328"/>
      <c r="O19" s="328"/>
      <c r="P19" s="328"/>
      <c r="Q19" s="328"/>
      <c r="R19" s="328"/>
      <c r="S19" s="328"/>
      <c r="T19" s="328"/>
    </row>
    <row r="20" spans="1:113" ht="46.5" customHeight="1" x14ac:dyDescent="0.25">
      <c r="A20" s="326" t="s">
        <v>6</v>
      </c>
      <c r="B20" s="325" t="s">
        <v>228</v>
      </c>
      <c r="C20" s="325"/>
      <c r="D20" s="325" t="s">
        <v>123</v>
      </c>
      <c r="E20" s="325" t="s">
        <v>488</v>
      </c>
      <c r="F20" s="325"/>
      <c r="G20" s="325" t="s">
        <v>279</v>
      </c>
      <c r="H20" s="325"/>
      <c r="I20" s="325" t="s">
        <v>122</v>
      </c>
      <c r="J20" s="325"/>
      <c r="K20" s="325" t="s">
        <v>121</v>
      </c>
      <c r="L20" s="325" t="s">
        <v>120</v>
      </c>
      <c r="M20" s="325"/>
      <c r="N20" s="325" t="s">
        <v>484</v>
      </c>
      <c r="O20" s="325"/>
      <c r="P20" s="325" t="s">
        <v>119</v>
      </c>
      <c r="Q20" s="327" t="s">
        <v>118</v>
      </c>
      <c r="R20" s="327"/>
      <c r="S20" s="327" t="s">
        <v>117</v>
      </c>
      <c r="T20" s="327"/>
    </row>
    <row r="21" spans="1:113" ht="204.75" customHeight="1" x14ac:dyDescent="0.25">
      <c r="A21" s="326"/>
      <c r="B21" s="325"/>
      <c r="C21" s="325"/>
      <c r="D21" s="325"/>
      <c r="E21" s="325"/>
      <c r="F21" s="325"/>
      <c r="G21" s="325"/>
      <c r="H21" s="325"/>
      <c r="I21" s="325"/>
      <c r="J21" s="325"/>
      <c r="K21" s="325"/>
      <c r="L21" s="325"/>
      <c r="M21" s="325"/>
      <c r="N21" s="325"/>
      <c r="O21" s="325"/>
      <c r="P21" s="325"/>
      <c r="Q21" s="109" t="s">
        <v>116</v>
      </c>
      <c r="R21" s="109" t="s">
        <v>458</v>
      </c>
      <c r="S21" s="109" t="s">
        <v>115</v>
      </c>
      <c r="T21" s="109" t="s">
        <v>114</v>
      </c>
    </row>
    <row r="22" spans="1:113" ht="51.75" customHeight="1" x14ac:dyDescent="0.25">
      <c r="A22" s="326"/>
      <c r="B22" s="166" t="s">
        <v>112</v>
      </c>
      <c r="C22" s="166" t="s">
        <v>113</v>
      </c>
      <c r="D22" s="325"/>
      <c r="E22" s="166" t="s">
        <v>112</v>
      </c>
      <c r="F22" s="166" t="s">
        <v>113</v>
      </c>
      <c r="G22" s="166" t="s">
        <v>112</v>
      </c>
      <c r="H22" s="166" t="s">
        <v>113</v>
      </c>
      <c r="I22" s="166" t="s">
        <v>112</v>
      </c>
      <c r="J22" s="166" t="s">
        <v>113</v>
      </c>
      <c r="K22" s="166" t="s">
        <v>112</v>
      </c>
      <c r="L22" s="166" t="s">
        <v>112</v>
      </c>
      <c r="M22" s="166" t="s">
        <v>113</v>
      </c>
      <c r="N22" s="166" t="s">
        <v>112</v>
      </c>
      <c r="O22" s="166" t="s">
        <v>113</v>
      </c>
      <c r="P22" s="166"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v>1</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4" t="s">
        <v>494</v>
      </c>
      <c r="C28" s="324"/>
      <c r="D28" s="324"/>
      <c r="E28" s="324"/>
      <c r="F28" s="324"/>
      <c r="G28" s="324"/>
      <c r="H28" s="324"/>
      <c r="I28" s="324"/>
      <c r="J28" s="324"/>
      <c r="K28" s="324"/>
      <c r="L28" s="324"/>
      <c r="M28" s="324"/>
      <c r="N28" s="324"/>
      <c r="O28" s="324"/>
      <c r="P28" s="324"/>
      <c r="Q28" s="324"/>
      <c r="R28" s="324"/>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8.1406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0" customFormat="1" x14ac:dyDescent="0.2">
      <c r="A6" s="168"/>
      <c r="B6" s="168"/>
      <c r="C6" s="168"/>
      <c r="D6" s="168"/>
      <c r="E6" s="168"/>
      <c r="F6" s="168"/>
      <c r="G6" s="168"/>
      <c r="H6" s="168"/>
      <c r="I6" s="168"/>
      <c r="J6" s="168"/>
      <c r="K6" s="168"/>
      <c r="L6" s="168"/>
      <c r="M6" s="168"/>
      <c r="N6" s="168"/>
      <c r="O6" s="168"/>
      <c r="P6" s="168"/>
      <c r="Q6" s="168"/>
      <c r="R6" s="168"/>
      <c r="S6" s="168"/>
      <c r="T6" s="168"/>
    </row>
    <row r="7" spans="1:27" s="10" customFormat="1" ht="18.75" x14ac:dyDescent="0.2">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row>
    <row r="10" spans="1:27" s="10"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row>
    <row r="13" spans="1:27" s="10"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46.5" customHeight="1" x14ac:dyDescent="0.2">
      <c r="A15" s="316" t="s">
        <v>558</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row>
    <row r="16" spans="1:27"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461</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57" customFormat="1" ht="21" customHeight="1" x14ac:dyDescent="0.25"/>
    <row r="21" spans="1:27" ht="15.75" customHeight="1" x14ac:dyDescent="0.25">
      <c r="A21" s="329" t="s">
        <v>6</v>
      </c>
      <c r="B21" s="332" t="s">
        <v>468</v>
      </c>
      <c r="C21" s="333"/>
      <c r="D21" s="332" t="s">
        <v>470</v>
      </c>
      <c r="E21" s="333"/>
      <c r="F21" s="336" t="s">
        <v>95</v>
      </c>
      <c r="G21" s="337"/>
      <c r="H21" s="337"/>
      <c r="I21" s="338"/>
      <c r="J21" s="329" t="s">
        <v>471</v>
      </c>
      <c r="K21" s="332" t="s">
        <v>472</v>
      </c>
      <c r="L21" s="333"/>
      <c r="M21" s="332" t="s">
        <v>473</v>
      </c>
      <c r="N21" s="333"/>
      <c r="O21" s="332" t="s">
        <v>460</v>
      </c>
      <c r="P21" s="333"/>
      <c r="Q21" s="332" t="s">
        <v>128</v>
      </c>
      <c r="R21" s="333"/>
      <c r="S21" s="329" t="s">
        <v>127</v>
      </c>
      <c r="T21" s="329" t="s">
        <v>474</v>
      </c>
      <c r="U21" s="329" t="s">
        <v>469</v>
      </c>
      <c r="V21" s="332" t="s">
        <v>126</v>
      </c>
      <c r="W21" s="333"/>
      <c r="X21" s="336" t="s">
        <v>118</v>
      </c>
      <c r="Y21" s="337"/>
      <c r="Z21" s="336" t="s">
        <v>117</v>
      </c>
      <c r="AA21" s="337"/>
    </row>
    <row r="22" spans="1:27" ht="216" customHeight="1" x14ac:dyDescent="0.25">
      <c r="A22" s="330"/>
      <c r="B22" s="334"/>
      <c r="C22" s="335"/>
      <c r="D22" s="334"/>
      <c r="E22" s="335"/>
      <c r="F22" s="336" t="s">
        <v>125</v>
      </c>
      <c r="G22" s="338"/>
      <c r="H22" s="336" t="s">
        <v>124</v>
      </c>
      <c r="I22" s="338"/>
      <c r="J22" s="331"/>
      <c r="K22" s="334"/>
      <c r="L22" s="335"/>
      <c r="M22" s="334"/>
      <c r="N22" s="335"/>
      <c r="O22" s="334"/>
      <c r="P22" s="335"/>
      <c r="Q22" s="334"/>
      <c r="R22" s="335"/>
      <c r="S22" s="331"/>
      <c r="T22" s="331"/>
      <c r="U22" s="331"/>
      <c r="V22" s="334"/>
      <c r="W22" s="335"/>
      <c r="X22" s="109" t="s">
        <v>116</v>
      </c>
      <c r="Y22" s="109" t="s">
        <v>458</v>
      </c>
      <c r="Z22" s="109" t="s">
        <v>115</v>
      </c>
      <c r="AA22" s="109" t="s">
        <v>114</v>
      </c>
    </row>
    <row r="23" spans="1:27" ht="60" customHeight="1" x14ac:dyDescent="0.25">
      <c r="A23" s="331"/>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24" customHeight="1" x14ac:dyDescent="0.25">
      <c r="A25" s="58" t="s">
        <v>368</v>
      </c>
      <c r="B25" s="58" t="s">
        <v>368</v>
      </c>
      <c r="C25" s="58" t="s">
        <v>368</v>
      </c>
      <c r="D25" s="58" t="s">
        <v>368</v>
      </c>
      <c r="E25" s="58" t="s">
        <v>368</v>
      </c>
      <c r="F25" s="58" t="s">
        <v>368</v>
      </c>
      <c r="G25" s="58" t="s">
        <v>368</v>
      </c>
      <c r="H25" s="58" t="s">
        <v>368</v>
      </c>
      <c r="I25" s="58" t="s">
        <v>368</v>
      </c>
      <c r="J25" s="58" t="s">
        <v>368</v>
      </c>
      <c r="K25" s="58" t="s">
        <v>368</v>
      </c>
      <c r="L25" s="58" t="s">
        <v>368</v>
      </c>
      <c r="M25" s="58" t="s">
        <v>368</v>
      </c>
      <c r="N25" s="58" t="s">
        <v>368</v>
      </c>
      <c r="O25" s="58" t="s">
        <v>368</v>
      </c>
      <c r="P25" s="58" t="s">
        <v>368</v>
      </c>
      <c r="Q25" s="58" t="s">
        <v>368</v>
      </c>
      <c r="R25" s="58" t="s">
        <v>368</v>
      </c>
      <c r="S25" s="58" t="s">
        <v>368</v>
      </c>
      <c r="T25" s="58" t="s">
        <v>368</v>
      </c>
      <c r="U25" s="58" t="s">
        <v>368</v>
      </c>
      <c r="V25" s="58" t="s">
        <v>368</v>
      </c>
      <c r="W25" s="58" t="s">
        <v>368</v>
      </c>
      <c r="X25" s="58" t="s">
        <v>368</v>
      </c>
      <c r="Y25" s="58" t="s">
        <v>368</v>
      </c>
      <c r="Z25" s="58" t="s">
        <v>368</v>
      </c>
      <c r="AA25" s="58" t="s">
        <v>368</v>
      </c>
    </row>
    <row r="26" spans="1:27" ht="3" customHeight="1"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A16:AA16"/>
    <mergeCell ref="A5:AA5"/>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0" t="s">
        <v>567</v>
      </c>
      <c r="B5" s="310"/>
      <c r="C5" s="310"/>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0" customFormat="1" ht="18.75" x14ac:dyDescent="0.3">
      <c r="A6" s="15"/>
      <c r="E6" s="14"/>
      <c r="F6" s="14"/>
      <c r="G6" s="13"/>
    </row>
    <row r="7" spans="1:29" s="10" customFormat="1" ht="18.75" x14ac:dyDescent="0.2">
      <c r="A7" s="314" t="s">
        <v>10</v>
      </c>
      <c r="B7" s="314"/>
      <c r="C7" s="314"/>
      <c r="D7" s="11"/>
      <c r="E7" s="11"/>
      <c r="F7" s="11"/>
      <c r="G7" s="11"/>
      <c r="H7" s="11"/>
      <c r="I7" s="11"/>
      <c r="J7" s="11"/>
      <c r="K7" s="11"/>
      <c r="L7" s="11"/>
      <c r="M7" s="11"/>
      <c r="N7" s="11"/>
      <c r="O7" s="11"/>
      <c r="P7" s="11"/>
      <c r="Q7" s="11"/>
      <c r="R7" s="11"/>
      <c r="S7" s="11"/>
      <c r="T7" s="11"/>
      <c r="U7" s="11"/>
    </row>
    <row r="8" spans="1:29" s="10" customFormat="1" ht="18.75" x14ac:dyDescent="0.2">
      <c r="A8" s="314"/>
      <c r="B8" s="314"/>
      <c r="C8" s="314"/>
      <c r="D8" s="12"/>
      <c r="E8" s="12"/>
      <c r="F8" s="12"/>
      <c r="G8" s="12"/>
      <c r="H8" s="11"/>
      <c r="I8" s="11"/>
      <c r="J8" s="11"/>
      <c r="K8" s="11"/>
      <c r="L8" s="11"/>
      <c r="M8" s="11"/>
      <c r="N8" s="11"/>
      <c r="O8" s="11"/>
      <c r="P8" s="11"/>
      <c r="Q8" s="11"/>
      <c r="R8" s="11"/>
      <c r="S8" s="11"/>
      <c r="T8" s="11"/>
      <c r="U8" s="11"/>
    </row>
    <row r="9" spans="1:29" s="10" customFormat="1" ht="18.75" x14ac:dyDescent="0.2">
      <c r="A9" s="315" t="s">
        <v>547</v>
      </c>
      <c r="B9" s="315"/>
      <c r="C9" s="315"/>
      <c r="D9" s="6"/>
      <c r="E9" s="6"/>
      <c r="F9" s="6"/>
      <c r="G9" s="6"/>
      <c r="H9" s="11"/>
      <c r="I9" s="11"/>
      <c r="J9" s="11"/>
      <c r="K9" s="11"/>
      <c r="L9" s="11"/>
      <c r="M9" s="11"/>
      <c r="N9" s="11"/>
      <c r="O9" s="11"/>
      <c r="P9" s="11"/>
      <c r="Q9" s="11"/>
      <c r="R9" s="11"/>
      <c r="S9" s="11"/>
      <c r="T9" s="11"/>
      <c r="U9" s="11"/>
    </row>
    <row r="10" spans="1:29" s="10" customFormat="1" ht="18.75" x14ac:dyDescent="0.2">
      <c r="A10" s="311" t="s">
        <v>9</v>
      </c>
      <c r="B10" s="311"/>
      <c r="C10" s="311"/>
      <c r="D10" s="4"/>
      <c r="E10" s="4"/>
      <c r="F10" s="4"/>
      <c r="G10" s="4"/>
      <c r="H10" s="11"/>
      <c r="I10" s="11"/>
      <c r="J10" s="11"/>
      <c r="K10" s="11"/>
      <c r="L10" s="11"/>
      <c r="M10" s="11"/>
      <c r="N10" s="11"/>
      <c r="O10" s="11"/>
      <c r="P10" s="11"/>
      <c r="Q10" s="11"/>
      <c r="R10" s="11"/>
      <c r="S10" s="11"/>
      <c r="T10" s="11"/>
      <c r="U10" s="11"/>
    </row>
    <row r="11" spans="1:29" s="10" customFormat="1" ht="18.75" x14ac:dyDescent="0.2">
      <c r="A11" s="314"/>
      <c r="B11" s="314"/>
      <c r="C11" s="314"/>
      <c r="D11" s="12"/>
      <c r="E11" s="12"/>
      <c r="F11" s="12"/>
      <c r="G11" s="12"/>
      <c r="H11" s="11"/>
      <c r="I11" s="11"/>
      <c r="J11" s="11"/>
      <c r="K11" s="11"/>
      <c r="L11" s="11"/>
      <c r="M11" s="11"/>
      <c r="N11" s="11"/>
      <c r="O11" s="11"/>
      <c r="P11" s="11"/>
      <c r="Q11" s="11"/>
      <c r="R11" s="11"/>
      <c r="S11" s="11"/>
      <c r="T11" s="11"/>
      <c r="U11" s="11"/>
    </row>
    <row r="12" spans="1:29" s="10" customFormat="1" ht="18.75" x14ac:dyDescent="0.2">
      <c r="A12" s="315" t="s">
        <v>557</v>
      </c>
      <c r="B12" s="315"/>
      <c r="C12" s="315"/>
      <c r="D12" s="6"/>
      <c r="E12" s="6"/>
      <c r="F12" s="6"/>
      <c r="G12" s="6"/>
      <c r="H12" s="11"/>
      <c r="I12" s="11"/>
      <c r="J12" s="11"/>
      <c r="K12" s="11"/>
      <c r="L12" s="11"/>
      <c r="M12" s="11"/>
      <c r="N12" s="11"/>
      <c r="O12" s="11"/>
      <c r="P12" s="11"/>
      <c r="Q12" s="11"/>
      <c r="R12" s="11"/>
      <c r="S12" s="11"/>
      <c r="T12" s="11"/>
      <c r="U12" s="11"/>
    </row>
    <row r="13" spans="1:29" s="10" customFormat="1" ht="18.75" x14ac:dyDescent="0.2">
      <c r="A13" s="311" t="s">
        <v>8</v>
      </c>
      <c r="B13" s="311"/>
      <c r="C13" s="31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1"/>
      <c r="B14" s="321"/>
      <c r="C14" s="321"/>
      <c r="D14" s="8"/>
      <c r="E14" s="8"/>
      <c r="F14" s="8"/>
      <c r="G14" s="8"/>
      <c r="H14" s="8"/>
      <c r="I14" s="8"/>
      <c r="J14" s="8"/>
      <c r="K14" s="8"/>
      <c r="L14" s="8"/>
      <c r="M14" s="8"/>
      <c r="N14" s="8"/>
      <c r="O14" s="8"/>
      <c r="P14" s="8"/>
      <c r="Q14" s="8"/>
      <c r="R14" s="8"/>
      <c r="S14" s="8"/>
      <c r="T14" s="8"/>
      <c r="U14" s="8"/>
    </row>
    <row r="15" spans="1:29" s="2" customFormat="1" ht="46.5" customHeight="1" x14ac:dyDescent="0.2">
      <c r="A15" s="316" t="s">
        <v>558</v>
      </c>
      <c r="B15" s="316"/>
      <c r="C15" s="316"/>
      <c r="D15" s="6"/>
      <c r="E15" s="6"/>
      <c r="F15" s="6"/>
      <c r="G15" s="6"/>
      <c r="H15" s="6"/>
      <c r="I15" s="6"/>
      <c r="J15" s="6"/>
      <c r="K15" s="6"/>
      <c r="L15" s="6"/>
      <c r="M15" s="6"/>
      <c r="N15" s="6"/>
      <c r="O15" s="6"/>
      <c r="P15" s="6"/>
      <c r="Q15" s="6"/>
      <c r="R15" s="6"/>
      <c r="S15" s="6"/>
      <c r="T15" s="6"/>
      <c r="U15" s="6"/>
    </row>
    <row r="16" spans="1:29" s="2" customFormat="1" ht="15" customHeight="1" x14ac:dyDescent="0.2">
      <c r="A16" s="311" t="s">
        <v>7</v>
      </c>
      <c r="B16" s="311"/>
      <c r="C16" s="311"/>
      <c r="D16" s="4"/>
      <c r="E16" s="4"/>
      <c r="F16" s="4"/>
      <c r="G16" s="4"/>
      <c r="H16" s="4"/>
      <c r="I16" s="4"/>
      <c r="J16" s="4"/>
      <c r="K16" s="4"/>
      <c r="L16" s="4"/>
      <c r="M16" s="4"/>
      <c r="N16" s="4"/>
      <c r="O16" s="4"/>
      <c r="P16" s="4"/>
      <c r="Q16" s="4"/>
      <c r="R16" s="4"/>
      <c r="S16" s="4"/>
      <c r="T16" s="4"/>
      <c r="U16" s="4"/>
    </row>
    <row r="17" spans="1:21" s="2" customFormat="1" ht="15" customHeight="1" x14ac:dyDescent="0.2">
      <c r="A17" s="322"/>
      <c r="B17" s="322"/>
      <c r="C17" s="322"/>
      <c r="D17" s="3"/>
      <c r="E17" s="3"/>
      <c r="F17" s="3"/>
      <c r="G17" s="3"/>
      <c r="H17" s="3"/>
      <c r="I17" s="3"/>
      <c r="J17" s="3"/>
      <c r="K17" s="3"/>
      <c r="L17" s="3"/>
      <c r="M17" s="3"/>
      <c r="N17" s="3"/>
      <c r="O17" s="3"/>
      <c r="P17" s="3"/>
      <c r="Q17" s="3"/>
      <c r="R17" s="3"/>
    </row>
    <row r="18" spans="1:21" s="2" customFormat="1" ht="27.75" customHeight="1" x14ac:dyDescent="0.2">
      <c r="A18" s="312" t="s">
        <v>453</v>
      </c>
      <c r="B18" s="312"/>
      <c r="C18" s="31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552</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543</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562</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467</v>
      </c>
      <c r="C27" s="24" t="s">
        <v>553</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544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row>
    <row r="7" spans="1:2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61"/>
      <c r="AB7" s="161"/>
    </row>
    <row r="8" spans="1:2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61"/>
      <c r="AB8" s="161"/>
    </row>
    <row r="9" spans="1:28" ht="15.75"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62"/>
      <c r="AB9" s="162"/>
    </row>
    <row r="10" spans="1:2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63"/>
      <c r="AB10" s="163"/>
    </row>
    <row r="11" spans="1:2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61"/>
      <c r="AB11" s="161"/>
    </row>
    <row r="12" spans="1:28" ht="15.75"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62"/>
      <c r="AB12" s="162"/>
    </row>
    <row r="13" spans="1:2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163"/>
      <c r="AB13" s="163"/>
    </row>
    <row r="14" spans="1:2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9"/>
      <c r="AB14" s="9"/>
    </row>
    <row r="15" spans="1:28" ht="46.5" customHeight="1" x14ac:dyDescent="0.25">
      <c r="A15" s="316" t="s">
        <v>558</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62"/>
      <c r="AB15" s="162"/>
    </row>
    <row r="16" spans="1:2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3"/>
      <c r="AB16" s="163"/>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70"/>
      <c r="AB17" s="170"/>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70"/>
      <c r="AB18" s="170"/>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70"/>
      <c r="AB19" s="170"/>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70"/>
      <c r="AB20" s="170"/>
    </row>
    <row r="21" spans="1:28" x14ac:dyDescent="0.2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171"/>
      <c r="AB21" s="171"/>
    </row>
    <row r="22" spans="1:28" x14ac:dyDescent="0.25">
      <c r="A22" s="339"/>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171"/>
      <c r="AB22" s="171"/>
    </row>
    <row r="23" spans="1:28" x14ac:dyDescent="0.25">
      <c r="A23" s="340" t="s">
        <v>485</v>
      </c>
      <c r="B23" s="340"/>
      <c r="C23" s="340"/>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172"/>
      <c r="AB23" s="172"/>
    </row>
    <row r="24" spans="1:28" ht="32.25" customHeight="1" x14ac:dyDescent="0.25">
      <c r="A24" s="342" t="s">
        <v>365</v>
      </c>
      <c r="B24" s="343"/>
      <c r="C24" s="343"/>
      <c r="D24" s="343"/>
      <c r="E24" s="343"/>
      <c r="F24" s="343"/>
      <c r="G24" s="343"/>
      <c r="H24" s="343"/>
      <c r="I24" s="343"/>
      <c r="J24" s="343"/>
      <c r="K24" s="343"/>
      <c r="L24" s="344"/>
      <c r="M24" s="341" t="s">
        <v>366</v>
      </c>
      <c r="N24" s="341"/>
      <c r="O24" s="341"/>
      <c r="P24" s="341"/>
      <c r="Q24" s="341"/>
      <c r="R24" s="341"/>
      <c r="S24" s="341"/>
      <c r="T24" s="341"/>
      <c r="U24" s="341"/>
      <c r="V24" s="341"/>
      <c r="W24" s="341"/>
      <c r="X24" s="341"/>
      <c r="Y24" s="341"/>
      <c r="Z24" s="341"/>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3">
        <v>11</v>
      </c>
      <c r="L26" s="107">
        <v>12</v>
      </c>
      <c r="M26" s="173">
        <v>13</v>
      </c>
      <c r="N26" s="107">
        <v>14</v>
      </c>
      <c r="O26" s="173">
        <v>15</v>
      </c>
      <c r="P26" s="107">
        <v>16</v>
      </c>
      <c r="Q26" s="173">
        <v>17</v>
      </c>
      <c r="R26" s="107">
        <v>18</v>
      </c>
      <c r="S26" s="173">
        <v>19</v>
      </c>
      <c r="T26" s="107">
        <v>20</v>
      </c>
      <c r="U26" s="173">
        <v>21</v>
      </c>
      <c r="V26" s="107">
        <v>22</v>
      </c>
      <c r="W26" s="173">
        <v>23</v>
      </c>
      <c r="X26" s="107">
        <v>24</v>
      </c>
      <c r="Y26" s="173">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0" t="s">
        <v>567</v>
      </c>
      <c r="B5" s="310"/>
      <c r="C5" s="310"/>
      <c r="D5" s="310"/>
      <c r="E5" s="310"/>
      <c r="F5" s="310"/>
      <c r="G5" s="310"/>
      <c r="H5" s="310"/>
      <c r="I5" s="310"/>
      <c r="J5" s="310"/>
      <c r="K5" s="310"/>
      <c r="L5" s="310"/>
      <c r="M5" s="310"/>
      <c r="N5" s="310"/>
      <c r="O5" s="310"/>
      <c r="P5" s="169"/>
      <c r="Q5" s="169"/>
      <c r="R5" s="169"/>
      <c r="S5" s="169"/>
      <c r="T5" s="169"/>
      <c r="U5" s="169"/>
      <c r="V5" s="169"/>
      <c r="W5" s="169"/>
      <c r="X5" s="169"/>
      <c r="Y5" s="169"/>
      <c r="Z5" s="169"/>
      <c r="AA5" s="169"/>
      <c r="AB5" s="169"/>
    </row>
    <row r="6" spans="1:28" s="10" customFormat="1" ht="18.75" x14ac:dyDescent="0.3">
      <c r="A6" s="15"/>
      <c r="B6" s="15"/>
      <c r="L6" s="13"/>
    </row>
    <row r="7" spans="1:28" s="10" customFormat="1" ht="18.75" x14ac:dyDescent="0.2">
      <c r="A7" s="314" t="s">
        <v>10</v>
      </c>
      <c r="B7" s="314"/>
      <c r="C7" s="314"/>
      <c r="D7" s="314"/>
      <c r="E7" s="314"/>
      <c r="F7" s="314"/>
      <c r="G7" s="314"/>
      <c r="H7" s="314"/>
      <c r="I7" s="314"/>
      <c r="J7" s="314"/>
      <c r="K7" s="314"/>
      <c r="L7" s="314"/>
      <c r="M7" s="314"/>
      <c r="N7" s="314"/>
      <c r="O7" s="314"/>
      <c r="P7" s="11"/>
      <c r="Q7" s="11"/>
      <c r="R7" s="11"/>
      <c r="S7" s="11"/>
      <c r="T7" s="11"/>
      <c r="U7" s="11"/>
      <c r="V7" s="11"/>
      <c r="W7" s="11"/>
      <c r="X7" s="11"/>
      <c r="Y7" s="11"/>
      <c r="Z7" s="11"/>
    </row>
    <row r="8" spans="1:28" s="10" customFormat="1" ht="18.75" x14ac:dyDescent="0.2">
      <c r="A8" s="314"/>
      <c r="B8" s="314"/>
      <c r="C8" s="314"/>
      <c r="D8" s="314"/>
      <c r="E8" s="314"/>
      <c r="F8" s="314"/>
      <c r="G8" s="314"/>
      <c r="H8" s="314"/>
      <c r="I8" s="314"/>
      <c r="J8" s="314"/>
      <c r="K8" s="314"/>
      <c r="L8" s="314"/>
      <c r="M8" s="314"/>
      <c r="N8" s="314"/>
      <c r="O8" s="314"/>
      <c r="P8" s="11"/>
      <c r="Q8" s="11"/>
      <c r="R8" s="11"/>
      <c r="S8" s="11"/>
      <c r="T8" s="11"/>
      <c r="U8" s="11"/>
      <c r="V8" s="11"/>
      <c r="W8" s="11"/>
      <c r="X8" s="11"/>
      <c r="Y8" s="11"/>
      <c r="Z8" s="11"/>
    </row>
    <row r="9" spans="1:28" s="10" customFormat="1" ht="18.75" x14ac:dyDescent="0.2">
      <c r="A9" s="315" t="s">
        <v>547</v>
      </c>
      <c r="B9" s="315"/>
      <c r="C9" s="315"/>
      <c r="D9" s="315"/>
      <c r="E9" s="315"/>
      <c r="F9" s="315"/>
      <c r="G9" s="315"/>
      <c r="H9" s="315"/>
      <c r="I9" s="315"/>
      <c r="J9" s="315"/>
      <c r="K9" s="315"/>
      <c r="L9" s="315"/>
      <c r="M9" s="315"/>
      <c r="N9" s="315"/>
      <c r="O9" s="315"/>
      <c r="P9" s="11"/>
      <c r="Q9" s="11"/>
      <c r="R9" s="11"/>
      <c r="S9" s="11"/>
      <c r="T9" s="11"/>
      <c r="U9" s="11"/>
      <c r="V9" s="11"/>
      <c r="W9" s="11"/>
      <c r="X9" s="11"/>
      <c r="Y9" s="11"/>
      <c r="Z9" s="11"/>
    </row>
    <row r="10" spans="1:28" s="10" customFormat="1" ht="18.75" x14ac:dyDescent="0.2">
      <c r="A10" s="311" t="s">
        <v>9</v>
      </c>
      <c r="B10" s="311"/>
      <c r="C10" s="311"/>
      <c r="D10" s="311"/>
      <c r="E10" s="311"/>
      <c r="F10" s="311"/>
      <c r="G10" s="311"/>
      <c r="H10" s="311"/>
      <c r="I10" s="311"/>
      <c r="J10" s="311"/>
      <c r="K10" s="311"/>
      <c r="L10" s="311"/>
      <c r="M10" s="311"/>
      <c r="N10" s="311"/>
      <c r="O10" s="311"/>
      <c r="P10" s="11"/>
      <c r="Q10" s="11"/>
      <c r="R10" s="11"/>
      <c r="S10" s="11"/>
      <c r="T10" s="11"/>
      <c r="U10" s="11"/>
      <c r="V10" s="11"/>
      <c r="W10" s="11"/>
      <c r="X10" s="11"/>
      <c r="Y10" s="11"/>
      <c r="Z10" s="11"/>
    </row>
    <row r="11" spans="1:28" s="10" customFormat="1" ht="18.75" x14ac:dyDescent="0.2">
      <c r="A11" s="314"/>
      <c r="B11" s="314"/>
      <c r="C11" s="314"/>
      <c r="D11" s="314"/>
      <c r="E11" s="314"/>
      <c r="F11" s="314"/>
      <c r="G11" s="314"/>
      <c r="H11" s="314"/>
      <c r="I11" s="314"/>
      <c r="J11" s="314"/>
      <c r="K11" s="314"/>
      <c r="L11" s="314"/>
      <c r="M11" s="314"/>
      <c r="N11" s="314"/>
      <c r="O11" s="314"/>
      <c r="P11" s="11"/>
      <c r="Q11" s="11"/>
      <c r="R11" s="11"/>
      <c r="S11" s="11"/>
      <c r="T11" s="11"/>
      <c r="U11" s="11"/>
      <c r="V11" s="11"/>
      <c r="W11" s="11"/>
      <c r="X11" s="11"/>
      <c r="Y11" s="11"/>
      <c r="Z11" s="11"/>
    </row>
    <row r="12" spans="1:28" s="10" customFormat="1" ht="18.75" x14ac:dyDescent="0.2">
      <c r="A12" s="315" t="s">
        <v>557</v>
      </c>
      <c r="B12" s="315"/>
      <c r="C12" s="315"/>
      <c r="D12" s="315"/>
      <c r="E12" s="315"/>
      <c r="F12" s="315"/>
      <c r="G12" s="315"/>
      <c r="H12" s="315"/>
      <c r="I12" s="315"/>
      <c r="J12" s="315"/>
      <c r="K12" s="315"/>
      <c r="L12" s="315"/>
      <c r="M12" s="315"/>
      <c r="N12" s="315"/>
      <c r="O12" s="315"/>
      <c r="P12" s="11"/>
      <c r="Q12" s="11"/>
      <c r="R12" s="11"/>
      <c r="S12" s="11"/>
      <c r="T12" s="11"/>
      <c r="U12" s="11"/>
      <c r="V12" s="11"/>
      <c r="W12" s="11"/>
      <c r="X12" s="11"/>
      <c r="Y12" s="11"/>
      <c r="Z12" s="11"/>
    </row>
    <row r="13" spans="1:28" s="10" customFormat="1" ht="18.75" x14ac:dyDescent="0.2">
      <c r="A13" s="311" t="s">
        <v>8</v>
      </c>
      <c r="B13" s="311"/>
      <c r="C13" s="311"/>
      <c r="D13" s="311"/>
      <c r="E13" s="311"/>
      <c r="F13" s="311"/>
      <c r="G13" s="311"/>
      <c r="H13" s="311"/>
      <c r="I13" s="311"/>
      <c r="J13" s="311"/>
      <c r="K13" s="311"/>
      <c r="L13" s="311"/>
      <c r="M13" s="311"/>
      <c r="N13" s="311"/>
      <c r="O13" s="311"/>
      <c r="P13" s="11"/>
      <c r="Q13" s="11"/>
      <c r="R13" s="11"/>
      <c r="S13" s="11"/>
      <c r="T13" s="11"/>
      <c r="U13" s="11"/>
      <c r="V13" s="11"/>
      <c r="W13" s="11"/>
      <c r="X13" s="11"/>
      <c r="Y13" s="11"/>
      <c r="Z13" s="11"/>
    </row>
    <row r="14" spans="1:28" s="7" customFormat="1" ht="15.75" customHeight="1" x14ac:dyDescent="0.2">
      <c r="A14" s="321"/>
      <c r="B14" s="321"/>
      <c r="C14" s="321"/>
      <c r="D14" s="321"/>
      <c r="E14" s="321"/>
      <c r="F14" s="321"/>
      <c r="G14" s="321"/>
      <c r="H14" s="321"/>
      <c r="I14" s="321"/>
      <c r="J14" s="321"/>
      <c r="K14" s="321"/>
      <c r="L14" s="321"/>
      <c r="M14" s="321"/>
      <c r="N14" s="321"/>
      <c r="O14" s="321"/>
      <c r="P14" s="8"/>
      <c r="Q14" s="8"/>
      <c r="R14" s="8"/>
      <c r="S14" s="8"/>
      <c r="T14" s="8"/>
      <c r="U14" s="8"/>
      <c r="V14" s="8"/>
      <c r="W14" s="8"/>
      <c r="X14" s="8"/>
      <c r="Y14" s="8"/>
      <c r="Z14" s="8"/>
    </row>
    <row r="15" spans="1:28" s="2" customFormat="1" ht="46.5" customHeight="1" x14ac:dyDescent="0.2">
      <c r="A15" s="316" t="s">
        <v>558</v>
      </c>
      <c r="B15" s="316"/>
      <c r="C15" s="316"/>
      <c r="D15" s="315"/>
      <c r="E15" s="315"/>
      <c r="F15" s="315"/>
      <c r="G15" s="315"/>
      <c r="H15" s="315"/>
      <c r="I15" s="315"/>
      <c r="J15" s="315"/>
      <c r="K15" s="315"/>
      <c r="L15" s="315"/>
      <c r="M15" s="315"/>
      <c r="N15" s="315"/>
      <c r="O15" s="315"/>
      <c r="P15" s="6"/>
      <c r="Q15" s="6"/>
      <c r="R15" s="6"/>
      <c r="S15" s="6"/>
      <c r="T15" s="6"/>
      <c r="U15" s="6"/>
      <c r="V15" s="6"/>
      <c r="W15" s="6"/>
      <c r="X15" s="6"/>
      <c r="Y15" s="6"/>
      <c r="Z15" s="6"/>
    </row>
    <row r="16" spans="1:28" s="2" customFormat="1" ht="15" customHeight="1" x14ac:dyDescent="0.2">
      <c r="A16" s="311" t="s">
        <v>7</v>
      </c>
      <c r="B16" s="311"/>
      <c r="C16" s="311"/>
      <c r="D16" s="311"/>
      <c r="E16" s="311"/>
      <c r="F16" s="311"/>
      <c r="G16" s="311"/>
      <c r="H16" s="311"/>
      <c r="I16" s="311"/>
      <c r="J16" s="311"/>
      <c r="K16" s="311"/>
      <c r="L16" s="311"/>
      <c r="M16" s="311"/>
      <c r="N16" s="311"/>
      <c r="O16" s="311"/>
      <c r="P16" s="4"/>
      <c r="Q16" s="4"/>
      <c r="R16" s="4"/>
      <c r="S16" s="4"/>
      <c r="T16" s="4"/>
      <c r="U16" s="4"/>
      <c r="V16" s="4"/>
      <c r="W16" s="4"/>
      <c r="X16" s="4"/>
      <c r="Y16" s="4"/>
      <c r="Z16" s="4"/>
    </row>
    <row r="17" spans="1:26" s="2" customFormat="1" ht="15" customHeight="1" x14ac:dyDescent="0.2">
      <c r="A17" s="322"/>
      <c r="B17" s="322"/>
      <c r="C17" s="322"/>
      <c r="D17" s="322"/>
      <c r="E17" s="322"/>
      <c r="F17" s="322"/>
      <c r="G17" s="322"/>
      <c r="H17" s="322"/>
      <c r="I17" s="322"/>
      <c r="J17" s="322"/>
      <c r="K17" s="322"/>
      <c r="L17" s="322"/>
      <c r="M17" s="322"/>
      <c r="N17" s="322"/>
      <c r="O17" s="322"/>
      <c r="P17" s="3"/>
      <c r="Q17" s="3"/>
      <c r="R17" s="3"/>
      <c r="S17" s="3"/>
      <c r="T17" s="3"/>
      <c r="U17" s="3"/>
      <c r="V17" s="3"/>
      <c r="W17" s="3"/>
    </row>
    <row r="18" spans="1:26" s="2" customFormat="1" ht="91.5" customHeight="1" x14ac:dyDescent="0.2">
      <c r="A18" s="349" t="s">
        <v>462</v>
      </c>
      <c r="B18" s="349"/>
      <c r="C18" s="349"/>
      <c r="D18" s="349"/>
      <c r="E18" s="349"/>
      <c r="F18" s="349"/>
      <c r="G18" s="349"/>
      <c r="H18" s="349"/>
      <c r="I18" s="349"/>
      <c r="J18" s="349"/>
      <c r="K18" s="349"/>
      <c r="L18" s="349"/>
      <c r="M18" s="349"/>
      <c r="N18" s="349"/>
      <c r="O18" s="349"/>
      <c r="P18" s="5"/>
      <c r="Q18" s="5"/>
      <c r="R18" s="5"/>
      <c r="S18" s="5"/>
      <c r="T18" s="5"/>
      <c r="U18" s="5"/>
      <c r="V18" s="5"/>
      <c r="W18" s="5"/>
      <c r="X18" s="5"/>
      <c r="Y18" s="5"/>
      <c r="Z18" s="5"/>
    </row>
    <row r="19" spans="1:26" s="2" customFormat="1" ht="78" customHeight="1" x14ac:dyDescent="0.2">
      <c r="A19" s="317" t="s">
        <v>6</v>
      </c>
      <c r="B19" s="317" t="s">
        <v>89</v>
      </c>
      <c r="C19" s="317" t="s">
        <v>88</v>
      </c>
      <c r="D19" s="317" t="s">
        <v>77</v>
      </c>
      <c r="E19" s="346" t="s">
        <v>87</v>
      </c>
      <c r="F19" s="347"/>
      <c r="G19" s="347"/>
      <c r="H19" s="347"/>
      <c r="I19" s="348"/>
      <c r="J19" s="317" t="s">
        <v>86</v>
      </c>
      <c r="K19" s="317"/>
      <c r="L19" s="317"/>
      <c r="M19" s="317"/>
      <c r="N19" s="317"/>
      <c r="O19" s="317"/>
      <c r="P19" s="3"/>
      <c r="Q19" s="3"/>
      <c r="R19" s="3"/>
      <c r="S19" s="3"/>
      <c r="T19" s="3"/>
      <c r="U19" s="3"/>
      <c r="V19" s="3"/>
      <c r="W19" s="3"/>
    </row>
    <row r="20" spans="1:26" s="2" customFormat="1" ht="51" customHeight="1" x14ac:dyDescent="0.2">
      <c r="A20" s="317"/>
      <c r="B20" s="317"/>
      <c r="C20" s="317"/>
      <c r="D20" s="317"/>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3" t="s">
        <v>368</v>
      </c>
      <c r="B22" s="183" t="s">
        <v>368</v>
      </c>
      <c r="C22" s="183" t="s">
        <v>368</v>
      </c>
      <c r="D22" s="183" t="s">
        <v>368</v>
      </c>
      <c r="E22" s="183" t="s">
        <v>368</v>
      </c>
      <c r="F22" s="183" t="s">
        <v>368</v>
      </c>
      <c r="G22" s="183" t="s">
        <v>368</v>
      </c>
      <c r="H22" s="183" t="s">
        <v>368</v>
      </c>
      <c r="I22" s="183" t="s">
        <v>368</v>
      </c>
      <c r="J22" s="183" t="s">
        <v>368</v>
      </c>
      <c r="K22" s="183" t="s">
        <v>368</v>
      </c>
      <c r="L22" s="183" t="s">
        <v>368</v>
      </c>
      <c r="M22" s="183" t="s">
        <v>368</v>
      </c>
      <c r="N22" s="183" t="s">
        <v>368</v>
      </c>
      <c r="O22" s="183"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K44" sqref="K44"/>
    </sheetView>
  </sheetViews>
  <sheetFormatPr defaultRowHeight="15.75" outlineLevelRow="1" x14ac:dyDescent="0.25"/>
  <cols>
    <col min="1" max="1" width="57.7109375" style="186" customWidth="1"/>
    <col min="2" max="2" width="17.85546875" style="186" customWidth="1"/>
    <col min="3" max="3" width="16.5703125" style="186" customWidth="1"/>
    <col min="4" max="4" width="16.28515625" style="186" customWidth="1"/>
    <col min="5" max="5" width="16" style="186" customWidth="1"/>
    <col min="6" max="6" width="13.85546875" style="186" customWidth="1"/>
    <col min="7" max="7" width="17" style="186" customWidth="1"/>
    <col min="8" max="8" width="13.42578125" style="186" customWidth="1"/>
    <col min="9" max="9" width="13.5703125" style="186" customWidth="1"/>
    <col min="10" max="11" width="16.28515625" style="186" customWidth="1"/>
    <col min="12" max="12" width="20.42578125" style="186" customWidth="1"/>
    <col min="13" max="16384" width="9.140625" style="186"/>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0" t="s">
        <v>567</v>
      </c>
      <c r="B5" s="310"/>
      <c r="C5" s="310"/>
      <c r="D5" s="310"/>
      <c r="E5" s="310"/>
      <c r="F5" s="310"/>
      <c r="G5" s="310"/>
      <c r="H5" s="310"/>
      <c r="I5" s="310"/>
      <c r="J5" s="310"/>
      <c r="K5" s="310"/>
      <c r="L5" s="310"/>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10" customFormat="1" ht="18.75" x14ac:dyDescent="0.3">
      <c r="A6" s="15"/>
      <c r="I6" s="14"/>
      <c r="J6" s="14"/>
      <c r="K6" s="13"/>
    </row>
    <row r="7" spans="1:44" s="10" customFormat="1" ht="18.75" x14ac:dyDescent="0.2">
      <c r="A7" s="314" t="s">
        <v>10</v>
      </c>
      <c r="B7" s="314"/>
      <c r="C7" s="314"/>
      <c r="D7" s="314"/>
      <c r="E7" s="314"/>
      <c r="F7" s="314"/>
      <c r="G7" s="314"/>
      <c r="H7" s="314"/>
      <c r="I7" s="314"/>
      <c r="J7" s="314"/>
      <c r="K7" s="314"/>
      <c r="L7" s="314"/>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4"/>
      <c r="B8" s="174"/>
      <c r="C8" s="174"/>
      <c r="D8" s="174"/>
      <c r="E8" s="174"/>
      <c r="F8" s="174"/>
      <c r="G8" s="174"/>
      <c r="H8" s="174"/>
      <c r="I8" s="174"/>
      <c r="J8" s="174"/>
      <c r="K8" s="174"/>
      <c r="L8" s="161"/>
      <c r="M8" s="161"/>
      <c r="N8" s="161"/>
      <c r="O8" s="161"/>
      <c r="P8" s="161"/>
      <c r="Q8" s="161"/>
      <c r="R8" s="161"/>
      <c r="S8" s="161"/>
      <c r="T8" s="161"/>
      <c r="U8" s="161"/>
      <c r="V8" s="161"/>
      <c r="W8" s="161"/>
      <c r="X8" s="161"/>
      <c r="Y8" s="161"/>
    </row>
    <row r="9" spans="1:44" s="10" customFormat="1" ht="18.75" customHeight="1" x14ac:dyDescent="0.2">
      <c r="A9" s="315" t="s">
        <v>547</v>
      </c>
      <c r="B9" s="315"/>
      <c r="C9" s="315"/>
      <c r="D9" s="315"/>
      <c r="E9" s="315"/>
      <c r="F9" s="315"/>
      <c r="G9" s="315"/>
      <c r="H9" s="315"/>
      <c r="I9" s="315"/>
      <c r="J9" s="315"/>
      <c r="K9" s="315"/>
      <c r="L9" s="315"/>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1" t="s">
        <v>9</v>
      </c>
      <c r="B10" s="311"/>
      <c r="C10" s="311"/>
      <c r="D10" s="311"/>
      <c r="E10" s="311"/>
      <c r="F10" s="311"/>
      <c r="G10" s="311"/>
      <c r="H10" s="311"/>
      <c r="I10" s="311"/>
      <c r="J10" s="311"/>
      <c r="K10" s="311"/>
      <c r="L10" s="311"/>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4"/>
      <c r="B11" s="174"/>
      <c r="C11" s="174"/>
      <c r="D11" s="174"/>
      <c r="E11" s="174"/>
      <c r="F11" s="174"/>
      <c r="G11" s="174"/>
      <c r="H11" s="174"/>
      <c r="I11" s="174"/>
      <c r="J11" s="174"/>
      <c r="K11" s="174"/>
      <c r="L11" s="161"/>
      <c r="M11" s="161"/>
      <c r="N11" s="161"/>
      <c r="O11" s="161"/>
      <c r="P11" s="161"/>
      <c r="Q11" s="161"/>
      <c r="R11" s="161"/>
      <c r="S11" s="161"/>
      <c r="T11" s="161"/>
      <c r="U11" s="161"/>
      <c r="V11" s="161"/>
      <c r="W11" s="161"/>
      <c r="X11" s="161"/>
      <c r="Y11" s="161"/>
    </row>
    <row r="12" spans="1:44" s="10" customFormat="1" ht="18.75" customHeight="1" x14ac:dyDescent="0.2">
      <c r="A12" s="315" t="s">
        <v>557</v>
      </c>
      <c r="B12" s="315"/>
      <c r="C12" s="315"/>
      <c r="D12" s="315"/>
      <c r="E12" s="315"/>
      <c r="F12" s="315"/>
      <c r="G12" s="315"/>
      <c r="H12" s="315"/>
      <c r="I12" s="315"/>
      <c r="J12" s="315"/>
      <c r="K12" s="315"/>
      <c r="L12" s="315"/>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1" t="s">
        <v>8</v>
      </c>
      <c r="B13" s="311"/>
      <c r="C13" s="311"/>
      <c r="D13" s="311"/>
      <c r="E13" s="311"/>
      <c r="F13" s="311"/>
      <c r="G13" s="311"/>
      <c r="H13" s="311"/>
      <c r="I13" s="311"/>
      <c r="J13" s="311"/>
      <c r="K13" s="311"/>
      <c r="L13" s="311"/>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ht="46.5" customHeight="1" x14ac:dyDescent="0.2">
      <c r="A15" s="316" t="s">
        <v>558</v>
      </c>
      <c r="B15" s="316"/>
      <c r="C15" s="316"/>
      <c r="D15" s="315"/>
      <c r="E15" s="315"/>
      <c r="F15" s="315"/>
      <c r="G15" s="315"/>
      <c r="H15" s="315"/>
      <c r="I15" s="315"/>
      <c r="J15" s="315"/>
      <c r="K15" s="315"/>
      <c r="L15" s="315"/>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1" t="s">
        <v>7</v>
      </c>
      <c r="B16" s="311"/>
      <c r="C16" s="311"/>
      <c r="D16" s="311"/>
      <c r="E16" s="311"/>
      <c r="F16" s="311"/>
      <c r="G16" s="311"/>
      <c r="H16" s="311"/>
      <c r="I16" s="311"/>
      <c r="J16" s="311"/>
      <c r="K16" s="311"/>
      <c r="L16" s="311"/>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row>
    <row r="18" spans="1:45" s="2" customFormat="1" ht="15" customHeight="1" x14ac:dyDescent="0.2">
      <c r="A18" s="313" t="s">
        <v>463</v>
      </c>
      <c r="B18" s="313"/>
      <c r="C18" s="313"/>
      <c r="D18" s="313"/>
      <c r="E18" s="313"/>
      <c r="F18" s="313"/>
      <c r="G18" s="313"/>
      <c r="H18" s="313"/>
      <c r="I18" s="313"/>
      <c r="J18" s="313"/>
      <c r="K18" s="313"/>
      <c r="L18" s="313"/>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1"/>
      <c r="AN22" s="311"/>
      <c r="AO22" s="311"/>
      <c r="AP22" s="311"/>
      <c r="AQ22" s="311"/>
      <c r="AR22" s="311"/>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4" t="s">
        <v>340</v>
      </c>
      <c r="B24" s="185" t="s">
        <v>1</v>
      </c>
      <c r="D24" s="187"/>
      <c r="E24" s="188"/>
      <c r="F24" s="188"/>
      <c r="G24" s="188"/>
      <c r="H24" s="188"/>
    </row>
    <row r="25" spans="1:45" x14ac:dyDescent="0.25">
      <c r="A25" s="189" t="s">
        <v>516</v>
      </c>
      <c r="B25" s="190">
        <v>2137800</v>
      </c>
    </row>
    <row r="26" spans="1:45" ht="15" customHeight="1" x14ac:dyDescent="0.25">
      <c r="A26" s="191" t="s">
        <v>338</v>
      </c>
      <c r="B26" s="192">
        <v>0</v>
      </c>
    </row>
    <row r="27" spans="1:45" x14ac:dyDescent="0.25">
      <c r="A27" s="191" t="s">
        <v>337</v>
      </c>
      <c r="B27" s="192">
        <v>20</v>
      </c>
      <c r="D27" s="193" t="s">
        <v>339</v>
      </c>
    </row>
    <row r="28" spans="1:45" ht="16.5" thickBot="1" x14ac:dyDescent="0.3">
      <c r="A28" s="194" t="s">
        <v>336</v>
      </c>
      <c r="B28" s="195">
        <v>1</v>
      </c>
      <c r="D28" s="351" t="s">
        <v>517</v>
      </c>
      <c r="E28" s="351"/>
      <c r="F28" s="196"/>
      <c r="G28" s="197">
        <f>SUM(B90:L90)</f>
        <v>2030.7514100985991</v>
      </c>
      <c r="L28" s="198"/>
    </row>
    <row r="29" spans="1:45" x14ac:dyDescent="0.25">
      <c r="A29" s="189" t="s">
        <v>335</v>
      </c>
      <c r="B29" s="190">
        <v>0</v>
      </c>
      <c r="D29" s="351" t="s">
        <v>518</v>
      </c>
      <c r="E29" s="351"/>
      <c r="F29" s="196"/>
      <c r="G29" s="197">
        <f>IF(SUM(B91:L91)=0,"не окупается",SUM(B91:L91))</f>
        <v>2034.8102479086124</v>
      </c>
      <c r="L29" s="198"/>
    </row>
    <row r="30" spans="1:45" x14ac:dyDescent="0.25">
      <c r="A30" s="191" t="s">
        <v>519</v>
      </c>
      <c r="B30" s="192">
        <v>4</v>
      </c>
      <c r="D30" s="352" t="s">
        <v>520</v>
      </c>
      <c r="E30" s="353"/>
      <c r="F30" s="196"/>
      <c r="G30" s="199">
        <f>L88</f>
        <v>58672.3264331705</v>
      </c>
      <c r="L30" s="198"/>
    </row>
    <row r="31" spans="1:45" x14ac:dyDescent="0.25">
      <c r="A31" s="191" t="s">
        <v>334</v>
      </c>
      <c r="B31" s="192">
        <v>1</v>
      </c>
      <c r="D31" s="352" t="s">
        <v>504</v>
      </c>
      <c r="E31" s="353"/>
      <c r="F31" s="196"/>
      <c r="G31" s="200" t="str">
        <f>IF(G30&gt;0,"да","нет")</f>
        <v>да</v>
      </c>
      <c r="L31" s="198"/>
    </row>
    <row r="32" spans="1:45" x14ac:dyDescent="0.25">
      <c r="A32" s="191" t="s">
        <v>313</v>
      </c>
      <c r="B32" s="192">
        <v>0</v>
      </c>
    </row>
    <row r="33" spans="1:12" x14ac:dyDescent="0.25">
      <c r="A33" s="191" t="s">
        <v>333</v>
      </c>
      <c r="B33" s="192">
        <v>4</v>
      </c>
    </row>
    <row r="34" spans="1:12" x14ac:dyDescent="0.25">
      <c r="A34" s="191" t="s">
        <v>332</v>
      </c>
      <c r="B34" s="192">
        <v>1</v>
      </c>
    </row>
    <row r="35" spans="1:12" x14ac:dyDescent="0.25">
      <c r="A35" s="201" t="s">
        <v>507</v>
      </c>
      <c r="B35" s="202">
        <v>0</v>
      </c>
    </row>
    <row r="36" spans="1:12" ht="16.5" thickBot="1" x14ac:dyDescent="0.3">
      <c r="A36" s="194" t="s">
        <v>306</v>
      </c>
      <c r="B36" s="203">
        <v>0.2</v>
      </c>
    </row>
    <row r="37" spans="1:12" x14ac:dyDescent="0.25">
      <c r="A37" s="189" t="s">
        <v>507</v>
      </c>
      <c r="B37" s="190">
        <v>0</v>
      </c>
    </row>
    <row r="38" spans="1:12" x14ac:dyDescent="0.25">
      <c r="A38" s="191" t="s">
        <v>331</v>
      </c>
      <c r="B38" s="192">
        <v>0</v>
      </c>
    </row>
    <row r="39" spans="1:12" ht="16.5" thickBot="1" x14ac:dyDescent="0.3">
      <c r="A39" s="201" t="s">
        <v>330</v>
      </c>
      <c r="B39" s="204">
        <v>0</v>
      </c>
    </row>
    <row r="40" spans="1:12" x14ac:dyDescent="0.25">
      <c r="A40" s="205" t="s">
        <v>505</v>
      </c>
      <c r="B40" s="206">
        <v>0</v>
      </c>
    </row>
    <row r="41" spans="1:12" x14ac:dyDescent="0.25">
      <c r="A41" s="207" t="s">
        <v>329</v>
      </c>
      <c r="B41" s="208">
        <v>0</v>
      </c>
    </row>
    <row r="42" spans="1:12" x14ac:dyDescent="0.25">
      <c r="A42" s="207" t="s">
        <v>328</v>
      </c>
      <c r="B42" s="209">
        <v>0</v>
      </c>
    </row>
    <row r="43" spans="1:12" x14ac:dyDescent="0.25">
      <c r="A43" s="207" t="s">
        <v>327</v>
      </c>
      <c r="B43" s="209">
        <v>0</v>
      </c>
    </row>
    <row r="44" spans="1:12" x14ac:dyDescent="0.25">
      <c r="A44" s="207" t="s">
        <v>326</v>
      </c>
      <c r="B44" s="209">
        <v>0.125</v>
      </c>
    </row>
    <row r="45" spans="1:12" x14ac:dyDescent="0.25">
      <c r="A45" s="207" t="s">
        <v>325</v>
      </c>
      <c r="B45" s="209">
        <f>1-B43</f>
        <v>1</v>
      </c>
    </row>
    <row r="46" spans="1:12" ht="16.5" thickBot="1" x14ac:dyDescent="0.3">
      <c r="A46" s="210" t="s">
        <v>506</v>
      </c>
      <c r="B46" s="211">
        <f>B45*B44+B43*B42*(1-B36)</f>
        <v>0.125</v>
      </c>
    </row>
    <row r="47" spans="1:12" x14ac:dyDescent="0.25">
      <c r="A47" s="212" t="s">
        <v>324</v>
      </c>
      <c r="B47" s="213">
        <v>2025</v>
      </c>
      <c r="C47" s="213">
        <v>2026</v>
      </c>
      <c r="D47" s="285">
        <v>2027</v>
      </c>
      <c r="E47" s="285">
        <v>2028</v>
      </c>
      <c r="F47" s="285">
        <v>2029</v>
      </c>
      <c r="G47" s="285">
        <v>2030</v>
      </c>
      <c r="H47" s="291">
        <v>2031</v>
      </c>
      <c r="I47" s="296">
        <v>2032</v>
      </c>
      <c r="J47" s="291">
        <v>2033</v>
      </c>
      <c r="K47" s="296">
        <v>2034</v>
      </c>
      <c r="L47" s="297">
        <v>2035</v>
      </c>
    </row>
    <row r="48" spans="1:12" outlineLevel="1" x14ac:dyDescent="0.25">
      <c r="A48" s="214" t="s">
        <v>323</v>
      </c>
      <c r="B48" s="215">
        <v>4.9000000000000002E-2</v>
      </c>
      <c r="C48" s="215">
        <v>4.5999999999999999E-2</v>
      </c>
      <c r="D48" s="215">
        <v>0.04</v>
      </c>
      <c r="E48" s="215">
        <v>0.04</v>
      </c>
      <c r="F48" s="215">
        <v>0.04</v>
      </c>
      <c r="G48" s="215">
        <v>0.04</v>
      </c>
      <c r="H48" s="215">
        <v>0.04</v>
      </c>
      <c r="I48" s="286">
        <v>0.04</v>
      </c>
      <c r="J48" s="286">
        <v>0.04</v>
      </c>
      <c r="K48" s="286">
        <v>0.04</v>
      </c>
      <c r="L48" s="216">
        <v>0.04</v>
      </c>
    </row>
    <row r="49" spans="1:12" outlineLevel="1" x14ac:dyDescent="0.25">
      <c r="A49" s="214" t="s">
        <v>322</v>
      </c>
      <c r="B49" s="215">
        <v>0</v>
      </c>
      <c r="C49" s="215">
        <f>(1+B49)*(1+C48)-1</f>
        <v>4.6000000000000041E-2</v>
      </c>
      <c r="D49" s="215">
        <f>(1+C49)*(1+D48)-1</f>
        <v>8.784000000000014E-2</v>
      </c>
      <c r="E49" s="215">
        <f>(1+D49)*(1+E48)-1</f>
        <v>0.13135360000000018</v>
      </c>
      <c r="F49" s="215">
        <f t="shared" ref="F49:K49" si="0">(1+E49)*(1+F48)-1</f>
        <v>0.17660774400000023</v>
      </c>
      <c r="G49" s="215">
        <f t="shared" si="0"/>
        <v>0.22367205376000032</v>
      </c>
      <c r="H49" s="215">
        <f>(1+G49)*(1+H48)-1</f>
        <v>0.27261893591040032</v>
      </c>
      <c r="I49" s="215">
        <f t="shared" si="0"/>
        <v>0.32352369334681641</v>
      </c>
      <c r="J49" s="215">
        <f t="shared" si="0"/>
        <v>0.37646464108068911</v>
      </c>
      <c r="K49" s="215">
        <f t="shared" si="0"/>
        <v>0.43152322672391663</v>
      </c>
      <c r="L49" s="216">
        <f>(1+J49)*(1+L48)-1</f>
        <v>0.43152322672391663</v>
      </c>
    </row>
    <row r="50" spans="1:12" s="193" customFormat="1" ht="16.5" thickBot="1" x14ac:dyDescent="0.3">
      <c r="A50" s="217" t="s">
        <v>521</v>
      </c>
      <c r="B50" s="218">
        <v>350000</v>
      </c>
      <c r="C50" s="218">
        <f>B50*(1+C48)</f>
        <v>366100</v>
      </c>
      <c r="D50" s="218">
        <f t="shared" ref="D50:K50" si="1">C50*(1+D48)</f>
        <v>380744</v>
      </c>
      <c r="E50" s="218">
        <f>D50*(1+E48)</f>
        <v>395973.76</v>
      </c>
      <c r="F50" s="218">
        <f t="shared" si="1"/>
        <v>411812.71040000004</v>
      </c>
      <c r="G50" s="218">
        <f t="shared" si="1"/>
        <v>428285.21881600004</v>
      </c>
      <c r="H50" s="218">
        <f t="shared" si="1"/>
        <v>445416.62756864005</v>
      </c>
      <c r="I50" s="218">
        <f t="shared" si="1"/>
        <v>463233.29267138569</v>
      </c>
      <c r="J50" s="218">
        <f t="shared" si="1"/>
        <v>481762.62437824113</v>
      </c>
      <c r="K50" s="218">
        <f t="shared" si="1"/>
        <v>501033.12935337081</v>
      </c>
      <c r="L50" s="219">
        <f>J50*(1+L49)</f>
        <v>689654.38656492194</v>
      </c>
    </row>
    <row r="51" spans="1:12" ht="16.5" thickBot="1" x14ac:dyDescent="0.3"/>
    <row r="52" spans="1:12" x14ac:dyDescent="0.25">
      <c r="A52" s="220" t="s">
        <v>321</v>
      </c>
      <c r="B52" s="213">
        <v>2025</v>
      </c>
      <c r="C52" s="213">
        <v>2026</v>
      </c>
      <c r="D52" s="285">
        <v>2027</v>
      </c>
      <c r="E52" s="285">
        <v>2028</v>
      </c>
      <c r="F52" s="285">
        <v>2029</v>
      </c>
      <c r="G52" s="285">
        <v>2030</v>
      </c>
      <c r="H52" s="291">
        <v>2031</v>
      </c>
      <c r="I52" s="296">
        <v>2032</v>
      </c>
      <c r="J52" s="291">
        <v>2033</v>
      </c>
      <c r="K52" s="296">
        <v>2034</v>
      </c>
      <c r="L52" s="297">
        <v>2035</v>
      </c>
    </row>
    <row r="53" spans="1:12" x14ac:dyDescent="0.25">
      <c r="A53" s="221" t="s">
        <v>320</v>
      </c>
      <c r="B53" s="222">
        <v>0</v>
      </c>
      <c r="C53" s="222">
        <f t="shared" ref="C53:K53" si="2">B53+B54-B55</f>
        <v>0</v>
      </c>
      <c r="D53" s="222">
        <f t="shared" si="2"/>
        <v>0</v>
      </c>
      <c r="E53" s="222">
        <f>D53+D54-D55</f>
        <v>0</v>
      </c>
      <c r="F53" s="222">
        <f t="shared" si="2"/>
        <v>0</v>
      </c>
      <c r="G53" s="222">
        <f t="shared" si="2"/>
        <v>0</v>
      </c>
      <c r="H53" s="222">
        <f t="shared" si="2"/>
        <v>0</v>
      </c>
      <c r="I53" s="222">
        <f t="shared" si="2"/>
        <v>0</v>
      </c>
      <c r="J53" s="222">
        <f t="shared" si="2"/>
        <v>0</v>
      </c>
      <c r="K53" s="222">
        <f t="shared" si="2"/>
        <v>0</v>
      </c>
      <c r="L53" s="223">
        <f>J53+J54-J55</f>
        <v>0</v>
      </c>
    </row>
    <row r="54" spans="1:12" x14ac:dyDescent="0.25">
      <c r="A54" s="221" t="s">
        <v>319</v>
      </c>
      <c r="B54" s="222">
        <f>B25*B28*B43*1.18</f>
        <v>0</v>
      </c>
      <c r="C54" s="222">
        <v>0</v>
      </c>
      <c r="D54" s="222">
        <v>0</v>
      </c>
      <c r="E54" s="222">
        <v>0</v>
      </c>
      <c r="F54" s="222">
        <v>0</v>
      </c>
      <c r="G54" s="222">
        <v>0</v>
      </c>
      <c r="H54" s="222">
        <v>0</v>
      </c>
      <c r="I54" s="222">
        <v>0</v>
      </c>
      <c r="J54" s="222">
        <v>0</v>
      </c>
      <c r="K54" s="222">
        <v>0</v>
      </c>
      <c r="L54" s="223">
        <v>0</v>
      </c>
    </row>
    <row r="55" spans="1:12" x14ac:dyDescent="0.25">
      <c r="A55" s="214" t="s">
        <v>318</v>
      </c>
      <c r="B55" s="222">
        <v>0</v>
      </c>
      <c r="C55" s="222">
        <f>IF(ROUND(C53,1)=0,0,B55+C54/$B$40)</f>
        <v>0</v>
      </c>
      <c r="D55" s="222">
        <f t="shared" ref="D55:K55" si="3">IF(ROUND(D53,1)=0,0,C55+D54/$B$40)</f>
        <v>0</v>
      </c>
      <c r="E55" s="222">
        <f>IF(ROUND(E53,1)=0,0,D55+E54/$B$40)</f>
        <v>0</v>
      </c>
      <c r="F55" s="222">
        <f t="shared" si="3"/>
        <v>0</v>
      </c>
      <c r="G55" s="222">
        <f t="shared" si="3"/>
        <v>0</v>
      </c>
      <c r="H55" s="222">
        <f t="shared" si="3"/>
        <v>0</v>
      </c>
      <c r="I55" s="222">
        <f t="shared" si="3"/>
        <v>0</v>
      </c>
      <c r="J55" s="222">
        <f t="shared" si="3"/>
        <v>0</v>
      </c>
      <c r="K55" s="222">
        <f t="shared" si="3"/>
        <v>0</v>
      </c>
      <c r="L55" s="223">
        <f>IF(ROUND(L53,1)=0,0,J55+L54/$B$40)</f>
        <v>0</v>
      </c>
    </row>
    <row r="56" spans="1:12" ht="16.5" thickBot="1" x14ac:dyDescent="0.3">
      <c r="A56" s="217" t="s">
        <v>317</v>
      </c>
      <c r="B56" s="224">
        <f t="shared" ref="B56:L56" si="4">AVERAGE(SUM(B53:B54),(SUM(B53:B54)-B55))*$B$42</f>
        <v>0</v>
      </c>
      <c r="C56" s="224">
        <f t="shared" si="4"/>
        <v>0</v>
      </c>
      <c r="D56" s="224">
        <f t="shared" si="4"/>
        <v>0</v>
      </c>
      <c r="E56" s="224">
        <f t="shared" si="4"/>
        <v>0</v>
      </c>
      <c r="F56" s="224">
        <f t="shared" si="4"/>
        <v>0</v>
      </c>
      <c r="G56" s="224">
        <f t="shared" si="4"/>
        <v>0</v>
      </c>
      <c r="H56" s="224">
        <f t="shared" si="4"/>
        <v>0</v>
      </c>
      <c r="I56" s="224">
        <f t="shared" si="4"/>
        <v>0</v>
      </c>
      <c r="J56" s="224">
        <f t="shared" si="4"/>
        <v>0</v>
      </c>
      <c r="K56" s="224">
        <f t="shared" ref="K56" si="5">AVERAGE(SUM(K53:K54),(SUM(K53:K54)-K55))*$B$42</f>
        <v>0</v>
      </c>
      <c r="L56" s="225">
        <f t="shared" si="4"/>
        <v>0</v>
      </c>
    </row>
    <row r="57" spans="1:12" ht="16.5" thickBot="1" x14ac:dyDescent="0.3">
      <c r="A57" s="226"/>
      <c r="B57" s="227"/>
      <c r="C57" s="227"/>
      <c r="D57" s="227"/>
      <c r="E57" s="227"/>
      <c r="F57" s="227"/>
      <c r="G57" s="227"/>
      <c r="H57" s="227"/>
      <c r="I57" s="227"/>
      <c r="J57" s="227"/>
      <c r="K57" s="227"/>
      <c r="L57" s="227"/>
    </row>
    <row r="58" spans="1:12" s="198" customFormat="1" x14ac:dyDescent="0.25">
      <c r="A58" s="220" t="s">
        <v>522</v>
      </c>
      <c r="B58" s="213">
        <v>2025</v>
      </c>
      <c r="C58" s="213">
        <v>2026</v>
      </c>
      <c r="D58" s="285">
        <v>2027</v>
      </c>
      <c r="E58" s="285">
        <v>2028</v>
      </c>
      <c r="F58" s="285">
        <v>2029</v>
      </c>
      <c r="G58" s="285">
        <v>2030</v>
      </c>
      <c r="H58" s="291">
        <v>2031</v>
      </c>
      <c r="I58" s="296">
        <v>2032</v>
      </c>
      <c r="J58" s="291">
        <v>2033</v>
      </c>
      <c r="K58" s="296">
        <v>2034</v>
      </c>
      <c r="L58" s="297">
        <v>2035</v>
      </c>
    </row>
    <row r="59" spans="1:12" s="193" customFormat="1" ht="14.25" x14ac:dyDescent="0.25">
      <c r="A59" s="228" t="s">
        <v>316</v>
      </c>
      <c r="B59" s="229">
        <f>B50*$B$28</f>
        <v>350000</v>
      </c>
      <c r="C59" s="229">
        <f>C50*$B$28</f>
        <v>366100</v>
      </c>
      <c r="D59" s="229">
        <f t="shared" ref="D59:L59" si="6">D50*$B$28</f>
        <v>380744</v>
      </c>
      <c r="E59" s="229">
        <f t="shared" si="6"/>
        <v>395973.76</v>
      </c>
      <c r="F59" s="229">
        <f t="shared" si="6"/>
        <v>411812.71040000004</v>
      </c>
      <c r="G59" s="229">
        <f t="shared" si="6"/>
        <v>428285.21881600004</v>
      </c>
      <c r="H59" s="229">
        <f t="shared" si="6"/>
        <v>445416.62756864005</v>
      </c>
      <c r="I59" s="229">
        <f t="shared" si="6"/>
        <v>463233.29267138569</v>
      </c>
      <c r="J59" s="229">
        <f t="shared" si="6"/>
        <v>481762.62437824113</v>
      </c>
      <c r="K59" s="229">
        <f t="shared" ref="K59" si="7">K50*$B$28</f>
        <v>501033.12935337081</v>
      </c>
      <c r="L59" s="230">
        <f t="shared" si="6"/>
        <v>689654.38656492194</v>
      </c>
    </row>
    <row r="60" spans="1:12" x14ac:dyDescent="0.25">
      <c r="A60" s="221" t="s">
        <v>315</v>
      </c>
      <c r="B60" s="231">
        <f>SUM(B61:B66)</f>
        <v>0</v>
      </c>
      <c r="C60" s="231">
        <f t="shared" ref="C60:L60" si="8">SUM(C61:C66)</f>
        <v>-44680.020000000004</v>
      </c>
      <c r="D60" s="231">
        <f t="shared" si="8"/>
        <v>-43504.23</v>
      </c>
      <c r="E60" s="231">
        <f t="shared" si="8"/>
        <v>-42328.44</v>
      </c>
      <c r="F60" s="231">
        <f>SUM(F61:F66)</f>
        <v>-41152.65</v>
      </c>
      <c r="G60" s="231">
        <f t="shared" si="8"/>
        <v>-39976.86</v>
      </c>
      <c r="H60" s="231">
        <f t="shared" si="8"/>
        <v>-38801.070000000007</v>
      </c>
      <c r="I60" s="231">
        <f>SUM(I61:I66)</f>
        <v>-37625.280000000006</v>
      </c>
      <c r="J60" s="231">
        <f t="shared" si="8"/>
        <v>-36449.490000000005</v>
      </c>
      <c r="K60" s="231">
        <f t="shared" ref="K60" si="9">SUM(K61:K66)</f>
        <v>-35273.700000000004</v>
      </c>
      <c r="L60" s="232">
        <f t="shared" si="8"/>
        <v>-34097.910000000003</v>
      </c>
    </row>
    <row r="61" spans="1:12" x14ac:dyDescent="0.25">
      <c r="A61" s="233" t="s">
        <v>314</v>
      </c>
      <c r="B61" s="231">
        <f>-IF((B58-$B$47)&lt;$B$30,0,$B$29*(1+B$48)*$B$28)</f>
        <v>0</v>
      </c>
      <c r="C61" s="231">
        <f t="shared" ref="C61:J61" si="10">-IF((C58-$B$47)&lt;$B$30,0,$B$29*(1+C$48)*$B$28)</f>
        <v>0</v>
      </c>
      <c r="D61" s="231">
        <f t="shared" si="10"/>
        <v>0</v>
      </c>
      <c r="E61" s="231">
        <f t="shared" si="10"/>
        <v>0</v>
      </c>
      <c r="F61" s="231">
        <f t="shared" si="10"/>
        <v>0</v>
      </c>
      <c r="G61" s="231">
        <f t="shared" si="10"/>
        <v>0</v>
      </c>
      <c r="H61" s="231">
        <f t="shared" si="10"/>
        <v>0</v>
      </c>
      <c r="I61" s="231">
        <f t="shared" si="10"/>
        <v>0</v>
      </c>
      <c r="J61" s="231">
        <f t="shared" si="10"/>
        <v>0</v>
      </c>
      <c r="K61" s="231">
        <f t="shared" ref="K61" si="11">-IF((K58-$B$47)&lt;$B$30,0,$B$29*(1+K$48)*$B$28)</f>
        <v>0</v>
      </c>
      <c r="L61" s="232">
        <f t="shared" ref="L61" si="12">-IF(L$47&lt;=$B$30,0,$B$29*(1+L$49)*$B$28)</f>
        <v>0</v>
      </c>
    </row>
    <row r="62" spans="1:12" x14ac:dyDescent="0.25">
      <c r="A62" s="233" t="str">
        <f>A32</f>
        <v>Прочие расходы при эксплуатации объекта, руб. без НДС</v>
      </c>
      <c r="B62" s="231">
        <f>-IF((B58-$B$47)&lt;$B$33,0,$B$32*(1+B$48)*$B$28)</f>
        <v>0</v>
      </c>
      <c r="C62" s="231">
        <f t="shared" ref="C62:J62" si="13">-IF((C58-$B$47)&lt;$B$33,0,$B$32*(1+C$48)*$B$28)</f>
        <v>0</v>
      </c>
      <c r="D62" s="231">
        <f t="shared" si="13"/>
        <v>0</v>
      </c>
      <c r="E62" s="231">
        <f t="shared" si="13"/>
        <v>0</v>
      </c>
      <c r="F62" s="231">
        <f>-IF((F58-$B$47)&lt;$B$33,0,$B$32*(1+F$48)*$B$28)</f>
        <v>0</v>
      </c>
      <c r="G62" s="231">
        <f t="shared" si="13"/>
        <v>0</v>
      </c>
      <c r="H62" s="231">
        <f t="shared" si="13"/>
        <v>0</v>
      </c>
      <c r="I62" s="231">
        <f t="shared" si="13"/>
        <v>0</v>
      </c>
      <c r="J62" s="231">
        <f t="shared" si="13"/>
        <v>0</v>
      </c>
      <c r="K62" s="231">
        <f t="shared" ref="K62" si="14">-IF((K58-$B$47)&lt;$B$33,0,$B$32*(1+K$48)*$B$28)</f>
        <v>0</v>
      </c>
      <c r="L62" s="232">
        <f t="shared" ref="L62" si="15">-IF(L$47&lt;=$B$33,0,$B$32*(1+L$49)*$B$28)</f>
        <v>0</v>
      </c>
    </row>
    <row r="63" spans="1:12" x14ac:dyDescent="0.25">
      <c r="A63" s="233" t="s">
        <v>507</v>
      </c>
      <c r="B63" s="231">
        <f>-IF(B$47&lt;$B$30,0,$B$35*(1+B$49)*$B$28)</f>
        <v>0</v>
      </c>
      <c r="C63" s="231">
        <f t="shared" ref="C63:L63" si="16">-IF(C$47&lt;=$B$30,0,$B$35*(1+C$49)*$B$28)</f>
        <v>0</v>
      </c>
      <c r="D63" s="231">
        <f t="shared" si="16"/>
        <v>0</v>
      </c>
      <c r="E63" s="231">
        <f t="shared" si="16"/>
        <v>0</v>
      </c>
      <c r="F63" s="231">
        <f t="shared" si="16"/>
        <v>0</v>
      </c>
      <c r="G63" s="231">
        <f t="shared" si="16"/>
        <v>0</v>
      </c>
      <c r="H63" s="231">
        <f t="shared" si="16"/>
        <v>0</v>
      </c>
      <c r="I63" s="231">
        <f t="shared" si="16"/>
        <v>0</v>
      </c>
      <c r="J63" s="231">
        <f t="shared" si="16"/>
        <v>0</v>
      </c>
      <c r="K63" s="231">
        <f t="shared" si="16"/>
        <v>0</v>
      </c>
      <c r="L63" s="232">
        <f t="shared" si="16"/>
        <v>0</v>
      </c>
    </row>
    <row r="64" spans="1:12" x14ac:dyDescent="0.25">
      <c r="A64" s="233" t="s">
        <v>507</v>
      </c>
      <c r="B64" s="231">
        <f t="shared" ref="B64:L64" si="17">-$B$37*(1+B$49)*$B$28*365</f>
        <v>0</v>
      </c>
      <c r="C64" s="231">
        <f t="shared" si="17"/>
        <v>0</v>
      </c>
      <c r="D64" s="231">
        <f t="shared" si="17"/>
        <v>0</v>
      </c>
      <c r="E64" s="231">
        <f t="shared" si="17"/>
        <v>0</v>
      </c>
      <c r="F64" s="231">
        <f t="shared" si="17"/>
        <v>0</v>
      </c>
      <c r="G64" s="231">
        <f t="shared" si="17"/>
        <v>0</v>
      </c>
      <c r="H64" s="231">
        <f t="shared" si="17"/>
        <v>0</v>
      </c>
      <c r="I64" s="231">
        <f t="shared" si="17"/>
        <v>0</v>
      </c>
      <c r="J64" s="231">
        <f t="shared" si="17"/>
        <v>0</v>
      </c>
      <c r="K64" s="231">
        <f t="shared" si="17"/>
        <v>0</v>
      </c>
      <c r="L64" s="232">
        <f t="shared" si="17"/>
        <v>0</v>
      </c>
    </row>
    <row r="65" spans="1:12" x14ac:dyDescent="0.25">
      <c r="A65" s="233" t="s">
        <v>507</v>
      </c>
      <c r="B65" s="231">
        <f t="shared" ref="B65:L65" si="18">-$B$38*(1+B$49)*12</f>
        <v>0</v>
      </c>
      <c r="C65" s="231">
        <f t="shared" si="18"/>
        <v>0</v>
      </c>
      <c r="D65" s="231">
        <f t="shared" si="18"/>
        <v>0</v>
      </c>
      <c r="E65" s="231">
        <f t="shared" si="18"/>
        <v>0</v>
      </c>
      <c r="F65" s="231">
        <f t="shared" si="18"/>
        <v>0</v>
      </c>
      <c r="G65" s="231">
        <f t="shared" si="18"/>
        <v>0</v>
      </c>
      <c r="H65" s="231">
        <f t="shared" si="18"/>
        <v>0</v>
      </c>
      <c r="I65" s="231">
        <f t="shared" si="18"/>
        <v>0</v>
      </c>
      <c r="J65" s="231">
        <f t="shared" si="18"/>
        <v>0</v>
      </c>
      <c r="K65" s="231">
        <f t="shared" si="18"/>
        <v>0</v>
      </c>
      <c r="L65" s="232">
        <f t="shared" si="18"/>
        <v>0</v>
      </c>
    </row>
    <row r="66" spans="1:12" x14ac:dyDescent="0.25">
      <c r="A66" s="233" t="s">
        <v>312</v>
      </c>
      <c r="B66" s="231">
        <v>0</v>
      </c>
      <c r="C66" s="231">
        <f>-(($B$25+$B$26)*$B$28+($B$25+$B$26)*$B$28+SUM($B$68:C68))/2*2.2%</f>
        <v>-44680.020000000004</v>
      </c>
      <c r="D66" s="231">
        <f>-(($B$25+$B$26)*$B$28+($B$25+$B$26)*$B$28+SUM($B$68:D68))/2*2.2%</f>
        <v>-43504.23</v>
      </c>
      <c r="E66" s="231">
        <f>-(($B$25+$B$26)*$B$28+($B$25+$B$26)*$B$28+SUM($B$68:E68))/2*2.2%</f>
        <v>-42328.44</v>
      </c>
      <c r="F66" s="231">
        <f>-(($B$25+$B$26)*$B$28+($B$25+$B$26)*$B$28+SUM($B$68:F68))/2*2.2%</f>
        <v>-41152.65</v>
      </c>
      <c r="G66" s="231">
        <f>-(($B$25+$B$26)*$B$28+($B$25+$B$26)*$B$28+SUM($B$68:G68))/2*2.2%</f>
        <v>-39976.86</v>
      </c>
      <c r="H66" s="231">
        <f>-(($B$25+$B$26)*$B$28+($B$25+$B$26)*$B$28+SUM($B$68:H68))/2*2.2%</f>
        <v>-38801.070000000007</v>
      </c>
      <c r="I66" s="231">
        <f>-(($B$25+$B$26)*$B$28+($B$25+$B$26)*$B$28+SUM($B$68:I68))/2*2.2%</f>
        <v>-37625.280000000006</v>
      </c>
      <c r="J66" s="231">
        <f>-(($B$25+$B$26)*$B$28+($B$25+$B$26)*$B$28+SUM($B$68:J68))/2*2.2%</f>
        <v>-36449.490000000005</v>
      </c>
      <c r="K66" s="231">
        <f>-(($B$25+$B$26)*$B$28+($B$25+$B$26)*$B$28+SUM($B$68:K68))/2*2.2%</f>
        <v>-35273.700000000004</v>
      </c>
      <c r="L66" s="232">
        <f>-(($B$25+$B$26)*$B$28+($B$25+$B$26)*$B$28+SUM($B$68:L68))/2*2.2%</f>
        <v>-34097.910000000003</v>
      </c>
    </row>
    <row r="67" spans="1:12" s="193" customFormat="1" ht="14.25" x14ac:dyDescent="0.25">
      <c r="A67" s="234" t="s">
        <v>508</v>
      </c>
      <c r="B67" s="229">
        <f>B59+B60</f>
        <v>350000</v>
      </c>
      <c r="C67" s="229">
        <f t="shared" ref="C67:L67" si="19">C59+C60</f>
        <v>321419.98</v>
      </c>
      <c r="D67" s="229">
        <f t="shared" si="19"/>
        <v>337239.77</v>
      </c>
      <c r="E67" s="229">
        <f t="shared" si="19"/>
        <v>353645.32</v>
      </c>
      <c r="F67" s="229">
        <f>F59+F60</f>
        <v>370660.06040000002</v>
      </c>
      <c r="G67" s="229">
        <f t="shared" si="19"/>
        <v>388308.35881600005</v>
      </c>
      <c r="H67" s="229">
        <f t="shared" si="19"/>
        <v>406615.55756864004</v>
      </c>
      <c r="I67" s="229">
        <f t="shared" si="19"/>
        <v>425608.01267138566</v>
      </c>
      <c r="J67" s="229">
        <f t="shared" si="19"/>
        <v>445313.13437824114</v>
      </c>
      <c r="K67" s="229">
        <f t="shared" ref="K67" si="20">K59+K60</f>
        <v>465759.4293533708</v>
      </c>
      <c r="L67" s="230">
        <f t="shared" si="19"/>
        <v>655556.4765649219</v>
      </c>
    </row>
    <row r="68" spans="1:12" x14ac:dyDescent="0.25">
      <c r="A68" s="233" t="s">
        <v>308</v>
      </c>
      <c r="B68" s="231">
        <f>-(B25+B26)*1*B28/B27</f>
        <v>-106890</v>
      </c>
      <c r="C68" s="231">
        <f>B68</f>
        <v>-106890</v>
      </c>
      <c r="D68" s="231">
        <f t="shared" ref="D68:K68" si="21">C68</f>
        <v>-106890</v>
      </c>
      <c r="E68" s="231">
        <f>D68</f>
        <v>-106890</v>
      </c>
      <c r="F68" s="231">
        <f t="shared" si="21"/>
        <v>-106890</v>
      </c>
      <c r="G68" s="231">
        <f t="shared" si="21"/>
        <v>-106890</v>
      </c>
      <c r="H68" s="231">
        <f t="shared" si="21"/>
        <v>-106890</v>
      </c>
      <c r="I68" s="231">
        <f t="shared" si="21"/>
        <v>-106890</v>
      </c>
      <c r="J68" s="231">
        <f t="shared" si="21"/>
        <v>-106890</v>
      </c>
      <c r="K68" s="231">
        <f t="shared" si="21"/>
        <v>-106890</v>
      </c>
      <c r="L68" s="232">
        <f>J68</f>
        <v>-106890</v>
      </c>
    </row>
    <row r="69" spans="1:12" s="193" customFormat="1" ht="14.25" x14ac:dyDescent="0.25">
      <c r="A69" s="234" t="s">
        <v>509</v>
      </c>
      <c r="B69" s="229">
        <f>B67+B68</f>
        <v>243110</v>
      </c>
      <c r="C69" s="229">
        <f t="shared" ref="C69:L69" si="22">C67+C68</f>
        <v>214529.97999999998</v>
      </c>
      <c r="D69" s="229">
        <f t="shared" si="22"/>
        <v>230349.77000000002</v>
      </c>
      <c r="E69" s="229">
        <f t="shared" si="22"/>
        <v>246755.32</v>
      </c>
      <c r="F69" s="229">
        <f>F67+F68</f>
        <v>263770.06040000002</v>
      </c>
      <c r="G69" s="229">
        <f t="shared" si="22"/>
        <v>281418.35881600005</v>
      </c>
      <c r="H69" s="229">
        <f t="shared" si="22"/>
        <v>299725.55756864004</v>
      </c>
      <c r="I69" s="229">
        <f>I67+I68</f>
        <v>318718.01267138566</v>
      </c>
      <c r="J69" s="229">
        <f t="shared" si="22"/>
        <v>338423.13437824114</v>
      </c>
      <c r="K69" s="229">
        <f t="shared" ref="K69" si="23">K67+K68</f>
        <v>358869.4293533708</v>
      </c>
      <c r="L69" s="230">
        <f t="shared" si="22"/>
        <v>548666.4765649219</v>
      </c>
    </row>
    <row r="70" spans="1:12" x14ac:dyDescent="0.25">
      <c r="A70" s="233" t="s">
        <v>307</v>
      </c>
      <c r="B70" s="231">
        <f t="shared" ref="B70:L70" si="24">-B56</f>
        <v>0</v>
      </c>
      <c r="C70" s="231">
        <f t="shared" si="24"/>
        <v>0</v>
      </c>
      <c r="D70" s="231">
        <f t="shared" si="24"/>
        <v>0</v>
      </c>
      <c r="E70" s="231">
        <f t="shared" si="24"/>
        <v>0</v>
      </c>
      <c r="F70" s="231">
        <f t="shared" si="24"/>
        <v>0</v>
      </c>
      <c r="G70" s="231">
        <f t="shared" si="24"/>
        <v>0</v>
      </c>
      <c r="H70" s="231">
        <f t="shared" si="24"/>
        <v>0</v>
      </c>
      <c r="I70" s="231">
        <f t="shared" si="24"/>
        <v>0</v>
      </c>
      <c r="J70" s="231">
        <f t="shared" si="24"/>
        <v>0</v>
      </c>
      <c r="K70" s="231">
        <f t="shared" ref="K70" si="25">-K56</f>
        <v>0</v>
      </c>
      <c r="L70" s="232">
        <f t="shared" si="24"/>
        <v>0</v>
      </c>
    </row>
    <row r="71" spans="1:12" s="193" customFormat="1" ht="14.25" x14ac:dyDescent="0.25">
      <c r="A71" s="234" t="s">
        <v>311</v>
      </c>
      <c r="B71" s="229">
        <f>B69+B70</f>
        <v>243110</v>
      </c>
      <c r="C71" s="229">
        <f t="shared" ref="C71:L71" si="26">C69+C70</f>
        <v>214529.97999999998</v>
      </c>
      <c r="D71" s="229">
        <f t="shared" si="26"/>
        <v>230349.77000000002</v>
      </c>
      <c r="E71" s="229">
        <f t="shared" si="26"/>
        <v>246755.32</v>
      </c>
      <c r="F71" s="229">
        <f t="shared" si="26"/>
        <v>263770.06040000002</v>
      </c>
      <c r="G71" s="229">
        <f t="shared" si="26"/>
        <v>281418.35881600005</v>
      </c>
      <c r="H71" s="229">
        <f t="shared" si="26"/>
        <v>299725.55756864004</v>
      </c>
      <c r="I71" s="229">
        <f t="shared" si="26"/>
        <v>318718.01267138566</v>
      </c>
      <c r="J71" s="229">
        <f t="shared" si="26"/>
        <v>338423.13437824114</v>
      </c>
      <c r="K71" s="229">
        <f t="shared" ref="K71" si="27">K69+K70</f>
        <v>358869.4293533708</v>
      </c>
      <c r="L71" s="230">
        <f t="shared" si="26"/>
        <v>548666.4765649219</v>
      </c>
    </row>
    <row r="72" spans="1:12" x14ac:dyDescent="0.25">
      <c r="A72" s="233" t="s">
        <v>306</v>
      </c>
      <c r="B72" s="231">
        <f t="shared" ref="B72:H72" si="28">-B71*$B$36</f>
        <v>-48622</v>
      </c>
      <c r="C72" s="231">
        <f t="shared" si="28"/>
        <v>-42905.995999999999</v>
      </c>
      <c r="D72" s="231">
        <f t="shared" si="28"/>
        <v>-46069.954000000005</v>
      </c>
      <c r="E72" s="231">
        <f t="shared" si="28"/>
        <v>-49351.064000000006</v>
      </c>
      <c r="F72" s="231">
        <f t="shared" si="28"/>
        <v>-52754.012080000008</v>
      </c>
      <c r="G72" s="231">
        <f t="shared" si="28"/>
        <v>-56283.671763200015</v>
      </c>
      <c r="H72" s="231">
        <f t="shared" si="28"/>
        <v>-59945.111513728014</v>
      </c>
      <c r="I72" s="231">
        <f>-I71*$B$36</f>
        <v>-63743.602534277132</v>
      </c>
      <c r="J72" s="231">
        <f>-J71*$B$36</f>
        <v>-67684.626875648231</v>
      </c>
      <c r="K72" s="231">
        <f>-K71*$B$36</f>
        <v>-71773.885870674159</v>
      </c>
      <c r="L72" s="232">
        <f>-L71*$B$36</f>
        <v>-109733.29531298438</v>
      </c>
    </row>
    <row r="73" spans="1:12" ht="21" customHeight="1" thickBot="1" x14ac:dyDescent="0.3">
      <c r="A73" s="235" t="s">
        <v>310</v>
      </c>
      <c r="B73" s="236">
        <f t="shared" ref="B73:L73" si="29">B71+B72</f>
        <v>194488</v>
      </c>
      <c r="C73" s="236">
        <f t="shared" si="29"/>
        <v>171623.984</v>
      </c>
      <c r="D73" s="236">
        <f t="shared" si="29"/>
        <v>184279.81600000002</v>
      </c>
      <c r="E73" s="236">
        <f t="shared" si="29"/>
        <v>197404.25599999999</v>
      </c>
      <c r="F73" s="236">
        <f t="shared" si="29"/>
        <v>211016.04832</v>
      </c>
      <c r="G73" s="236">
        <f t="shared" si="29"/>
        <v>225134.68705280003</v>
      </c>
      <c r="H73" s="236">
        <f t="shared" si="29"/>
        <v>239780.44605491203</v>
      </c>
      <c r="I73" s="236">
        <f t="shared" si="29"/>
        <v>254974.41013710853</v>
      </c>
      <c r="J73" s="236">
        <f t="shared" si="29"/>
        <v>270738.50750259293</v>
      </c>
      <c r="K73" s="236">
        <f t="shared" ref="K73" si="30">K71+K72</f>
        <v>287095.54348269664</v>
      </c>
      <c r="L73" s="237">
        <f t="shared" si="29"/>
        <v>438933.18125193752</v>
      </c>
    </row>
    <row r="74" spans="1:12" ht="15" customHeight="1" thickBot="1" x14ac:dyDescent="0.3">
      <c r="A74" s="198"/>
      <c r="B74" s="238">
        <v>1</v>
      </c>
      <c r="C74" s="238">
        <f>B74+1</f>
        <v>2</v>
      </c>
      <c r="D74" s="238">
        <f t="shared" ref="D74:K74" si="31">C74+1</f>
        <v>3</v>
      </c>
      <c r="E74" s="238">
        <f>D74+1</f>
        <v>4</v>
      </c>
      <c r="F74" s="238">
        <f t="shared" si="31"/>
        <v>5</v>
      </c>
      <c r="G74" s="238">
        <f t="shared" si="31"/>
        <v>6</v>
      </c>
      <c r="H74" s="238">
        <f t="shared" si="31"/>
        <v>7</v>
      </c>
      <c r="I74" s="238">
        <f t="shared" si="31"/>
        <v>8</v>
      </c>
      <c r="J74" s="238">
        <f t="shared" si="31"/>
        <v>9</v>
      </c>
      <c r="K74" s="238">
        <f t="shared" si="31"/>
        <v>10</v>
      </c>
      <c r="L74" s="238">
        <v>11</v>
      </c>
    </row>
    <row r="75" spans="1:12" x14ac:dyDescent="0.25">
      <c r="A75" s="220" t="s">
        <v>309</v>
      </c>
      <c r="B75" s="213">
        <v>2025</v>
      </c>
      <c r="C75" s="213">
        <v>2026</v>
      </c>
      <c r="D75" s="285">
        <v>2027</v>
      </c>
      <c r="E75" s="285">
        <v>2028</v>
      </c>
      <c r="F75" s="285">
        <v>2029</v>
      </c>
      <c r="G75" s="285">
        <v>2030</v>
      </c>
      <c r="H75" s="291">
        <v>2031</v>
      </c>
      <c r="I75" s="296">
        <v>2032</v>
      </c>
      <c r="J75" s="291">
        <v>2033</v>
      </c>
      <c r="K75" s="296">
        <v>2034</v>
      </c>
      <c r="L75" s="297">
        <v>2035</v>
      </c>
    </row>
    <row r="76" spans="1:12" s="193" customFormat="1" ht="14.25" x14ac:dyDescent="0.25">
      <c r="A76" s="228" t="s">
        <v>509</v>
      </c>
      <c r="B76" s="229">
        <f>B69</f>
        <v>243110</v>
      </c>
      <c r="C76" s="229">
        <f t="shared" ref="C76:L76" si="32">C69</f>
        <v>214529.97999999998</v>
      </c>
      <c r="D76" s="229">
        <f t="shared" si="32"/>
        <v>230349.77000000002</v>
      </c>
      <c r="E76" s="229">
        <f t="shared" si="32"/>
        <v>246755.32</v>
      </c>
      <c r="F76" s="229">
        <f t="shared" si="32"/>
        <v>263770.06040000002</v>
      </c>
      <c r="G76" s="229">
        <f t="shared" si="32"/>
        <v>281418.35881600005</v>
      </c>
      <c r="H76" s="229">
        <f t="shared" si="32"/>
        <v>299725.55756864004</v>
      </c>
      <c r="I76" s="229">
        <f t="shared" si="32"/>
        <v>318718.01267138566</v>
      </c>
      <c r="J76" s="229">
        <f t="shared" si="32"/>
        <v>338423.13437824114</v>
      </c>
      <c r="K76" s="229">
        <f t="shared" ref="K76" si="33">K69</f>
        <v>358869.4293533708</v>
      </c>
      <c r="L76" s="230">
        <f t="shared" si="32"/>
        <v>548666.4765649219</v>
      </c>
    </row>
    <row r="77" spans="1:12" x14ac:dyDescent="0.25">
      <c r="A77" s="233" t="s">
        <v>308</v>
      </c>
      <c r="B77" s="231">
        <f>-B68</f>
        <v>106890</v>
      </c>
      <c r="C77" s="231">
        <f t="shared" ref="C77:L77" si="34">-C68</f>
        <v>106890</v>
      </c>
      <c r="D77" s="231">
        <f t="shared" si="34"/>
        <v>106890</v>
      </c>
      <c r="E77" s="231">
        <f t="shared" si="34"/>
        <v>106890</v>
      </c>
      <c r="F77" s="231">
        <f t="shared" si="34"/>
        <v>106890</v>
      </c>
      <c r="G77" s="231">
        <f t="shared" si="34"/>
        <v>106890</v>
      </c>
      <c r="H77" s="231">
        <f t="shared" si="34"/>
        <v>106890</v>
      </c>
      <c r="I77" s="231">
        <f t="shared" si="34"/>
        <v>106890</v>
      </c>
      <c r="J77" s="231">
        <f t="shared" si="34"/>
        <v>106890</v>
      </c>
      <c r="K77" s="231">
        <f t="shared" ref="K77" si="35">-K68</f>
        <v>106890</v>
      </c>
      <c r="L77" s="232">
        <f t="shared" si="34"/>
        <v>106890</v>
      </c>
    </row>
    <row r="78" spans="1:12" x14ac:dyDescent="0.25">
      <c r="A78" s="233" t="s">
        <v>307</v>
      </c>
      <c r="B78" s="231">
        <f>B70</f>
        <v>0</v>
      </c>
      <c r="C78" s="231">
        <f t="shared" ref="C78:L78" si="36">C70</f>
        <v>0</v>
      </c>
      <c r="D78" s="231">
        <f t="shared" si="36"/>
        <v>0</v>
      </c>
      <c r="E78" s="231">
        <f t="shared" si="36"/>
        <v>0</v>
      </c>
      <c r="F78" s="231">
        <f t="shared" si="36"/>
        <v>0</v>
      </c>
      <c r="G78" s="231">
        <f t="shared" si="36"/>
        <v>0</v>
      </c>
      <c r="H78" s="231">
        <f t="shared" si="36"/>
        <v>0</v>
      </c>
      <c r="I78" s="231">
        <f t="shared" si="36"/>
        <v>0</v>
      </c>
      <c r="J78" s="231">
        <f t="shared" si="36"/>
        <v>0</v>
      </c>
      <c r="K78" s="231">
        <f t="shared" ref="K78" si="37">K70</f>
        <v>0</v>
      </c>
      <c r="L78" s="232">
        <f t="shared" si="36"/>
        <v>0</v>
      </c>
    </row>
    <row r="79" spans="1:12" x14ac:dyDescent="0.25">
      <c r="A79" s="233" t="s">
        <v>306</v>
      </c>
      <c r="B79" s="231">
        <f>IF(SUM($B$72:B72)+SUM($A$79:A79)&gt;0,0,SUM($B$72:B72)-SUM($A$79:A79))</f>
        <v>-48622</v>
      </c>
      <c r="C79" s="231">
        <f>IF(SUM($B$72:C72)+SUM($A$79:B79)&gt;0,0,SUM($B$72:C72)-SUM($A$79:B79))</f>
        <v>-42905.995999999999</v>
      </c>
      <c r="D79" s="231">
        <f>IF(SUM($B$72:D72)+SUM($A$79:C79)&gt;0,0,SUM($B$72:D72)-SUM($A$79:C79))</f>
        <v>-46069.954000000012</v>
      </c>
      <c r="E79" s="231">
        <f>IF(SUM($B$72:E72)+SUM($A$79:D79)&gt;0,0,SUM($B$72:E72)-SUM($A$79:D79))</f>
        <v>-49351.064000000013</v>
      </c>
      <c r="F79" s="231">
        <f>IF(SUM($B$72:F72)+SUM($A$79:E79)&gt;0,0,SUM($B$72:F72)-SUM($A$79:E79))</f>
        <v>-52754.012080000015</v>
      </c>
      <c r="G79" s="231">
        <f>IF(SUM($B$72:G72)+SUM($A$79:F79)&gt;0,0,SUM($B$72:G72)-SUM($A$79:F79))</f>
        <v>-56283.671763200022</v>
      </c>
      <c r="H79" s="231">
        <f>IF(SUM($B$72:H72)+SUM($A$79:G79)&gt;0,0,SUM($B$72:H72)-SUM($A$79:G79))</f>
        <v>-59945.111513728043</v>
      </c>
      <c r="I79" s="231">
        <f>IF(SUM($B$72:I72)+SUM($A$79:H79)&gt;0,0,SUM($B$72:I72)-SUM($A$79:H79))</f>
        <v>-63743.602534277132</v>
      </c>
      <c r="J79" s="231">
        <f>IF(SUM($B$72:J72)+SUM($A$79:I79)&gt;0,0,SUM($B$72:J72)-SUM($A$79:I79))</f>
        <v>-67684.626875648217</v>
      </c>
      <c r="K79" s="231">
        <f>IF(SUM($B$72:K72)+SUM($A$79:J79)&gt;0,0,SUM($B$72:K72)-SUM($A$79:J79))</f>
        <v>-71773.885870674218</v>
      </c>
      <c r="L79" s="232">
        <f>IF(SUM($B$72:L72)+SUM($A$79:J79)&gt;0,0,SUM($B$72:L72)-SUM($A$79:J79))</f>
        <v>-181507.1811836586</v>
      </c>
    </row>
    <row r="80" spans="1:12" x14ac:dyDescent="0.25">
      <c r="A80" s="233" t="s">
        <v>305</v>
      </c>
      <c r="B80" s="239">
        <f>B82*0.18+(B59+B60)*0.18</f>
        <v>-321804</v>
      </c>
      <c r="C80" s="239">
        <f t="shared" ref="C80:J80" si="38">C82*0.18+(C59+C60)*0.18</f>
        <v>57855.596399999995</v>
      </c>
      <c r="D80" s="239">
        <f t="shared" si="38"/>
        <v>60703.158600000002</v>
      </c>
      <c r="E80" s="239">
        <f t="shared" si="38"/>
        <v>63656.157599999999</v>
      </c>
      <c r="F80" s="239">
        <f t="shared" si="38"/>
        <v>66718.810872000002</v>
      </c>
      <c r="G80" s="239">
        <f t="shared" si="38"/>
        <v>69895.504586880008</v>
      </c>
      <c r="H80" s="239">
        <f t="shared" si="38"/>
        <v>73190.800362355207</v>
      </c>
      <c r="I80" s="239">
        <f t="shared" si="38"/>
        <v>76609.442280849413</v>
      </c>
      <c r="J80" s="239">
        <f t="shared" si="38"/>
        <v>80156.364188083404</v>
      </c>
      <c r="K80" s="239">
        <f t="shared" ref="K80:L80" si="39">K82*0.18+(K59+K60)*0.18</f>
        <v>83836.697283606743</v>
      </c>
      <c r="L80" s="239">
        <f t="shared" si="39"/>
        <v>118000.16578168594</v>
      </c>
    </row>
    <row r="81" spans="1:12" x14ac:dyDescent="0.25">
      <c r="A81" s="233" t="s">
        <v>304</v>
      </c>
      <c r="B81" s="231">
        <f>-B59*(B39)</f>
        <v>0</v>
      </c>
      <c r="C81" s="231">
        <f>-(C59-B59)*$B$39</f>
        <v>0</v>
      </c>
      <c r="D81" s="231">
        <f t="shared" ref="D81:K81" si="40">-(D59-C59)*$B$39</f>
        <v>0</v>
      </c>
      <c r="E81" s="231">
        <f>-(E59-D59)*$B$39</f>
        <v>0</v>
      </c>
      <c r="F81" s="231">
        <f t="shared" si="40"/>
        <v>0</v>
      </c>
      <c r="G81" s="231">
        <f t="shared" si="40"/>
        <v>0</v>
      </c>
      <c r="H81" s="231">
        <f t="shared" si="40"/>
        <v>0</v>
      </c>
      <c r="I81" s="231">
        <f t="shared" si="40"/>
        <v>0</v>
      </c>
      <c r="J81" s="231">
        <f t="shared" si="40"/>
        <v>0</v>
      </c>
      <c r="K81" s="231">
        <f t="shared" si="40"/>
        <v>0</v>
      </c>
      <c r="L81" s="232">
        <f>-(L59-J59)*$B$39</f>
        <v>0</v>
      </c>
    </row>
    <row r="82" spans="1:12" x14ac:dyDescent="0.25">
      <c r="A82" s="233" t="s">
        <v>303</v>
      </c>
      <c r="B82" s="231">
        <f>-($B$25+$B$26)*$B$28</f>
        <v>-2137800</v>
      </c>
      <c r="C82" s="231">
        <v>0</v>
      </c>
      <c r="D82" s="231">
        <v>0</v>
      </c>
      <c r="E82" s="231">
        <v>0</v>
      </c>
      <c r="F82" s="231">
        <v>0</v>
      </c>
      <c r="G82" s="231">
        <v>0</v>
      </c>
      <c r="H82" s="231">
        <v>0</v>
      </c>
      <c r="I82" s="231">
        <v>0</v>
      </c>
      <c r="J82" s="231">
        <v>0</v>
      </c>
      <c r="K82" s="231">
        <v>0</v>
      </c>
      <c r="L82" s="232">
        <v>0</v>
      </c>
    </row>
    <row r="83" spans="1:12" x14ac:dyDescent="0.25">
      <c r="A83" s="233" t="s">
        <v>302</v>
      </c>
      <c r="B83" s="231">
        <f t="shared" ref="B83:L83" si="41">B54-B55</f>
        <v>0</v>
      </c>
      <c r="C83" s="231">
        <f t="shared" si="41"/>
        <v>0</v>
      </c>
      <c r="D83" s="231">
        <f t="shared" si="41"/>
        <v>0</v>
      </c>
      <c r="E83" s="231">
        <f t="shared" si="41"/>
        <v>0</v>
      </c>
      <c r="F83" s="231">
        <f t="shared" si="41"/>
        <v>0</v>
      </c>
      <c r="G83" s="231">
        <f t="shared" si="41"/>
        <v>0</v>
      </c>
      <c r="H83" s="231">
        <f t="shared" si="41"/>
        <v>0</v>
      </c>
      <c r="I83" s="231">
        <f t="shared" si="41"/>
        <v>0</v>
      </c>
      <c r="J83" s="231">
        <f t="shared" si="41"/>
        <v>0</v>
      </c>
      <c r="K83" s="231">
        <f t="shared" ref="K83" si="42">K54-K55</f>
        <v>0</v>
      </c>
      <c r="L83" s="232">
        <f t="shared" si="41"/>
        <v>0</v>
      </c>
    </row>
    <row r="84" spans="1:12" s="193" customFormat="1" ht="14.25" x14ac:dyDescent="0.25">
      <c r="A84" s="240" t="s">
        <v>301</v>
      </c>
      <c r="B84" s="229">
        <f>SUM(B76:B83)</f>
        <v>-2158226</v>
      </c>
      <c r="C84" s="229">
        <f t="shared" ref="C84:L84" si="43">SUM(C76:C83)</f>
        <v>336369.58039999998</v>
      </c>
      <c r="D84" s="229">
        <f t="shared" si="43"/>
        <v>351872.97460000002</v>
      </c>
      <c r="E84" s="229">
        <f t="shared" si="43"/>
        <v>367950.41359999997</v>
      </c>
      <c r="F84" s="229">
        <f t="shared" si="43"/>
        <v>384624.859192</v>
      </c>
      <c r="G84" s="229">
        <f t="shared" si="43"/>
        <v>401920.19163968007</v>
      </c>
      <c r="H84" s="229">
        <f t="shared" si="43"/>
        <v>419861.24641726719</v>
      </c>
      <c r="I84" s="229">
        <f t="shared" si="43"/>
        <v>438473.85241795797</v>
      </c>
      <c r="J84" s="229">
        <f t="shared" si="43"/>
        <v>457784.87169067631</v>
      </c>
      <c r="K84" s="229">
        <f t="shared" ref="K84" si="44">SUM(K76:K83)</f>
        <v>477822.24076630332</v>
      </c>
      <c r="L84" s="230">
        <f t="shared" si="43"/>
        <v>592049.46116294921</v>
      </c>
    </row>
    <row r="85" spans="1:12" s="193" customFormat="1" ht="14.25" x14ac:dyDescent="0.25">
      <c r="A85" s="240" t="s">
        <v>510</v>
      </c>
      <c r="B85" s="229">
        <f>SUM($B$84:B84)</f>
        <v>-2158226</v>
      </c>
      <c r="C85" s="229">
        <f>SUM($B$84:C84)</f>
        <v>-1821856.4196000001</v>
      </c>
      <c r="D85" s="229">
        <f>SUM($B$84:D84)</f>
        <v>-1469983.4450000001</v>
      </c>
      <c r="E85" s="229">
        <f>SUM($B$84:E84)</f>
        <v>-1102033.0314000002</v>
      </c>
      <c r="F85" s="229">
        <f>SUM($B$84:F84)</f>
        <v>-717408.17220800021</v>
      </c>
      <c r="G85" s="229">
        <f>SUM($B$84:G84)</f>
        <v>-315487.98056832014</v>
      </c>
      <c r="H85" s="229">
        <f>SUM($B$84:H84)</f>
        <v>104373.26584894705</v>
      </c>
      <c r="I85" s="229">
        <f>SUM($B$84:I84)</f>
        <v>542847.11826690496</v>
      </c>
      <c r="J85" s="229">
        <f>SUM($B$84:J84)</f>
        <v>1000631.9899575813</v>
      </c>
      <c r="K85" s="229">
        <f>SUM($B$84:K84)</f>
        <v>1478454.2307238847</v>
      </c>
      <c r="L85" s="230">
        <f>SUM($B$84:L84)</f>
        <v>2070503.6918868339</v>
      </c>
    </row>
    <row r="86" spans="1:12" x14ac:dyDescent="0.25">
      <c r="A86" s="241" t="s">
        <v>300</v>
      </c>
      <c r="B86" s="242">
        <f>1/POWER((1+$B$44),B74)</f>
        <v>0.88888888888888884</v>
      </c>
      <c r="C86" s="242">
        <f>1/POWER((1+$B$44),C74)</f>
        <v>0.79012345679012341</v>
      </c>
      <c r="D86" s="242">
        <f t="shared" ref="D86:L86" si="45">1/POWER((1+$B$44),D74)</f>
        <v>0.7023319615912208</v>
      </c>
      <c r="E86" s="242">
        <f t="shared" si="45"/>
        <v>0.62429507696997411</v>
      </c>
      <c r="F86" s="242">
        <f t="shared" si="45"/>
        <v>0.5549289573066436</v>
      </c>
      <c r="G86" s="242">
        <f t="shared" si="45"/>
        <v>0.49327018427257213</v>
      </c>
      <c r="H86" s="242">
        <f t="shared" si="45"/>
        <v>0.4384623860200641</v>
      </c>
      <c r="I86" s="242">
        <f t="shared" si="45"/>
        <v>0.38974434312894585</v>
      </c>
      <c r="J86" s="242">
        <f t="shared" si="45"/>
        <v>0.34643941611461854</v>
      </c>
      <c r="K86" s="242">
        <f t="shared" ref="K86" si="46">1/POWER((1+$B$44),K74)</f>
        <v>0.30794614765743872</v>
      </c>
      <c r="L86" s="243">
        <f t="shared" si="45"/>
        <v>0.27372990902883443</v>
      </c>
    </row>
    <row r="87" spans="1:12" s="193" customFormat="1" ht="14.25" x14ac:dyDescent="0.25">
      <c r="A87" s="244" t="s">
        <v>511</v>
      </c>
      <c r="B87" s="245">
        <f>B84*B86</f>
        <v>-1918423.111111111</v>
      </c>
      <c r="C87" s="245">
        <f t="shared" ref="C87:L87" si="47">C84*C86</f>
        <v>265773.49562469131</v>
      </c>
      <c r="D87" s="245">
        <f t="shared" si="47"/>
        <v>247131.63648175582</v>
      </c>
      <c r="E87" s="245">
        <f t="shared" si="47"/>
        <v>229709.6317795458</v>
      </c>
      <c r="F87" s="245">
        <f t="shared" si="47"/>
        <v>213439.47206563118</v>
      </c>
      <c r="G87" s="245">
        <f t="shared" si="47"/>
        <v>198255.2469929725</v>
      </c>
      <c r="H87" s="245">
        <f t="shared" si="47"/>
        <v>184093.36390147306</v>
      </c>
      <c r="I87" s="245">
        <f t="shared" si="47"/>
        <v>170892.70358985537</v>
      </c>
      <c r="J87" s="245">
        <f t="shared" si="47"/>
        <v>158594.72365462346</v>
      </c>
      <c r="K87" s="245">
        <f t="shared" ref="K87" si="48">K84*K86</f>
        <v>147143.51830902827</v>
      </c>
      <c r="L87" s="246">
        <f t="shared" si="47"/>
        <v>162061.64514470453</v>
      </c>
    </row>
    <row r="88" spans="1:12" s="193" customFormat="1" ht="14.25" x14ac:dyDescent="0.25">
      <c r="A88" s="244" t="s">
        <v>512</v>
      </c>
      <c r="B88" s="245">
        <f>SUM($B$87:B87)</f>
        <v>-1918423.111111111</v>
      </c>
      <c r="C88" s="245">
        <f>SUM($B$87:C87)</f>
        <v>-1652649.6154864198</v>
      </c>
      <c r="D88" s="245">
        <f>SUM($B$87:D87)</f>
        <v>-1405517.9790046639</v>
      </c>
      <c r="E88" s="245">
        <f>SUM($B$87:E87)</f>
        <v>-1175808.347225118</v>
      </c>
      <c r="F88" s="245">
        <f>SUM($B$87:F87)</f>
        <v>-962368.87515948678</v>
      </c>
      <c r="G88" s="245">
        <f>SUM($B$87:G87)</f>
        <v>-764113.62816651422</v>
      </c>
      <c r="H88" s="245">
        <f>SUM($B$87:H87)</f>
        <v>-580020.2642650411</v>
      </c>
      <c r="I88" s="245">
        <f>SUM($B$87:I87)</f>
        <v>-409127.56067518576</v>
      </c>
      <c r="J88" s="245">
        <f>SUM($B$87:J87)</f>
        <v>-250532.83702056229</v>
      </c>
      <c r="K88" s="245">
        <f>SUM($B$87:K87)</f>
        <v>-103389.31871153403</v>
      </c>
      <c r="L88" s="246">
        <f>SUM($B$87:L87)</f>
        <v>58672.3264331705</v>
      </c>
    </row>
    <row r="89" spans="1:12" s="193" customFormat="1" ht="14.25" x14ac:dyDescent="0.25">
      <c r="A89" s="244" t="s">
        <v>513</v>
      </c>
      <c r="B89" s="247">
        <f>IF((ISERR(IRR($B$84:B84))),0,IF(IRR($B$84:B84)&lt;0,0,IRR($B$84:B84)))</f>
        <v>0</v>
      </c>
      <c r="C89" s="247">
        <f>IF((ISERR(IRR($B$84:C84))),0,IF(IRR($B$84:C84)&lt;0,0,IRR($B$84:C84)))</f>
        <v>0</v>
      </c>
      <c r="D89" s="247">
        <f>IF((ISERR(IRR($B$84:D84))),0,IF(IRR($B$84:D84)&lt;0,0,IRR($B$84:D84)))</f>
        <v>0</v>
      </c>
      <c r="E89" s="247">
        <f>IF((ISERR(IRR($B$84:E84))),0,IF(IRR($B$84:E84)&lt;0,0,IRR($B$84:E84)))</f>
        <v>0</v>
      </c>
      <c r="F89" s="247">
        <f>IF((ISERR(IRR($B$84:F84))),0,IF(IRR($B$84:F84)&lt;0,0,IRR($B$84:F84)))</f>
        <v>0</v>
      </c>
      <c r="G89" s="247">
        <f>IF((ISERR(IRR($B$84:G84))),0,IF(IRR($B$84:G84)&lt;0,0,IRR($B$84:G84)))</f>
        <v>0</v>
      </c>
      <c r="H89" s="247">
        <f>IF((ISERR(IRR($B$84:H84))),0,IF(IRR($B$84:H84)&lt;0,0,IRR($B$84:H84)))</f>
        <v>1.3168038258990489E-2</v>
      </c>
      <c r="I89" s="247">
        <f>IF((ISERR(IRR($B$84:I84))),0,IF(IRR($B$84:I84)&lt;0,0,IRR($B$84:I84)))</f>
        <v>5.6727350294427881E-2</v>
      </c>
      <c r="J89" s="247">
        <f>IF((ISERR(IRR($B$84:J84))),0,IF(IRR($B$84:J84)&lt;0,0,IRR($B$84:J84)))</f>
        <v>8.8145523492922484E-2</v>
      </c>
      <c r="K89" s="247">
        <f>IF((ISERR(IRR($B$84:K84))),0,IF(IRR($B$84:K84)&lt;0,0,IRR($B$84:K84)))</f>
        <v>0.11138831909409586</v>
      </c>
      <c r="L89" s="248">
        <f>IF((ISERR(IRR($B$84:L84))),0,IF(IRR($B$84:L84)&lt;0,0,IRR($B$84:L84)))</f>
        <v>0.13188703380573452</v>
      </c>
    </row>
    <row r="90" spans="1:12" s="193" customFormat="1" ht="14.25" x14ac:dyDescent="0.25">
      <c r="A90" s="244" t="s">
        <v>514</v>
      </c>
      <c r="B90" s="249">
        <f t="shared" ref="B90:K90" si="49">IF(AND(B85&gt;0,A85&lt;0),(B75-(B85/(B85-A85))),0)</f>
        <v>0</v>
      </c>
      <c r="C90" s="249">
        <f t="shared" si="49"/>
        <v>0</v>
      </c>
      <c r="D90" s="249">
        <f t="shared" si="49"/>
        <v>0</v>
      </c>
      <c r="E90" s="249">
        <f>IF(AND(E85&gt;0,D85&lt;0),(E75-(E85/(E85-D85))),0)</f>
        <v>0</v>
      </c>
      <c r="F90" s="249">
        <f t="shared" si="49"/>
        <v>0</v>
      </c>
      <c r="G90" s="249">
        <f t="shared" si="49"/>
        <v>0</v>
      </c>
      <c r="H90" s="249">
        <f t="shared" si="49"/>
        <v>2030.7514100985991</v>
      </c>
      <c r="I90" s="249">
        <f t="shared" si="49"/>
        <v>0</v>
      </c>
      <c r="J90" s="249">
        <f t="shared" si="49"/>
        <v>0</v>
      </c>
      <c r="K90" s="249">
        <f t="shared" si="49"/>
        <v>0</v>
      </c>
      <c r="L90" s="250">
        <f>IF(AND(L85&gt;0,J85&lt;0),(L75-(L85/(L85-J85))),0)</f>
        <v>0</v>
      </c>
    </row>
    <row r="91" spans="1:12" s="193" customFormat="1" ht="15" thickBot="1" x14ac:dyDescent="0.3">
      <c r="A91" s="251" t="s">
        <v>515</v>
      </c>
      <c r="B91" s="252">
        <f>IF(AND(B88&gt;0,A88&lt;0),(B75-(B88/(B88-A88))),0)</f>
        <v>0</v>
      </c>
      <c r="C91" s="252">
        <f>IF(AND(C88&gt;0,B88&lt;0),(C75-(C88/(C88-B88))),0)</f>
        <v>0</v>
      </c>
      <c r="D91" s="252">
        <f t="shared" ref="D91:K91" si="50">IF(AND(D88&gt;0,C88&lt;0),(D75-(D88/(D88-C88))),0)</f>
        <v>0</v>
      </c>
      <c r="E91" s="252">
        <f>IF(AND(E88&gt;0,D88&lt;0),(E75-(E88/(E88-D88))),0)</f>
        <v>0</v>
      </c>
      <c r="F91" s="252">
        <f t="shared" si="50"/>
        <v>0</v>
      </c>
      <c r="G91" s="252">
        <f t="shared" si="50"/>
        <v>0</v>
      </c>
      <c r="H91" s="252">
        <f t="shared" si="50"/>
        <v>0</v>
      </c>
      <c r="I91" s="252">
        <f t="shared" si="50"/>
        <v>0</v>
      </c>
      <c r="J91" s="252">
        <f t="shared" si="50"/>
        <v>0</v>
      </c>
      <c r="K91" s="252">
        <f t="shared" si="50"/>
        <v>0</v>
      </c>
      <c r="L91" s="253">
        <f>IF(AND(L88&gt;0,J88&lt;0),(L75-(L88/(L88-J88))),0)</f>
        <v>2034.8102479086124</v>
      </c>
    </row>
    <row r="93" spans="1:12" ht="64.5" customHeight="1" x14ac:dyDescent="0.25">
      <c r="A93" s="350" t="s">
        <v>523</v>
      </c>
      <c r="B93" s="350"/>
      <c r="C93" s="350"/>
      <c r="D93" s="350"/>
      <c r="E93" s="350"/>
      <c r="F93" s="350"/>
      <c r="G93" s="350"/>
      <c r="H93" s="350"/>
      <c r="I93" s="350"/>
      <c r="J93" s="350"/>
      <c r="K93" s="350"/>
      <c r="L93" s="350"/>
    </row>
    <row r="94" spans="1:12" x14ac:dyDescent="0.25">
      <c r="A94" s="277" t="s">
        <v>538</v>
      </c>
    </row>
    <row r="95" spans="1:12" x14ac:dyDescent="0.25">
      <c r="C95" s="254"/>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32" zoomScale="70" zoomScaleSheetLayoutView="70" workbookViewId="0">
      <selection activeCell="H44" sqref="H44"/>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0" t="s">
        <v>567</v>
      </c>
      <c r="B5" s="310"/>
      <c r="C5" s="310"/>
      <c r="D5" s="310"/>
      <c r="E5" s="310"/>
      <c r="F5" s="310"/>
      <c r="G5" s="310"/>
      <c r="H5" s="310"/>
      <c r="I5" s="310"/>
      <c r="J5" s="310"/>
      <c r="K5" s="310"/>
      <c r="L5" s="310"/>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3"/>
    </row>
    <row r="7" spans="1:44" ht="18.75" x14ac:dyDescent="0.25">
      <c r="A7" s="314" t="s">
        <v>10</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15" t="s">
        <v>547</v>
      </c>
      <c r="B9" s="315"/>
      <c r="C9" s="315"/>
      <c r="D9" s="315"/>
      <c r="E9" s="315"/>
      <c r="F9" s="315"/>
      <c r="G9" s="315"/>
      <c r="H9" s="315"/>
      <c r="I9" s="315"/>
      <c r="J9" s="315"/>
      <c r="K9" s="315"/>
      <c r="L9" s="315"/>
    </row>
    <row r="10" spans="1:44" x14ac:dyDescent="0.25">
      <c r="A10" s="311" t="s">
        <v>9</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15" t="s">
        <v>557</v>
      </c>
      <c r="B12" s="315"/>
      <c r="C12" s="315"/>
      <c r="D12" s="315"/>
      <c r="E12" s="315"/>
      <c r="F12" s="315"/>
      <c r="G12" s="315"/>
      <c r="H12" s="315"/>
      <c r="I12" s="315"/>
      <c r="J12" s="315"/>
      <c r="K12" s="315"/>
      <c r="L12" s="315"/>
    </row>
    <row r="13" spans="1:44" x14ac:dyDescent="0.25">
      <c r="A13" s="311" t="s">
        <v>8</v>
      </c>
      <c r="B13" s="311"/>
      <c r="C13" s="311"/>
      <c r="D13" s="311"/>
      <c r="E13" s="311"/>
      <c r="F13" s="311"/>
      <c r="G13" s="311"/>
      <c r="H13" s="311"/>
      <c r="I13" s="311"/>
      <c r="J13" s="311"/>
      <c r="K13" s="311"/>
      <c r="L13" s="311"/>
    </row>
    <row r="14" spans="1:44" ht="18.75" x14ac:dyDescent="0.25">
      <c r="A14" s="321"/>
      <c r="B14" s="321"/>
      <c r="C14" s="321"/>
      <c r="D14" s="321"/>
      <c r="E14" s="321"/>
      <c r="F14" s="321"/>
      <c r="G14" s="321"/>
      <c r="H14" s="321"/>
      <c r="I14" s="321"/>
      <c r="J14" s="321"/>
      <c r="K14" s="321"/>
      <c r="L14" s="321"/>
    </row>
    <row r="15" spans="1:44" ht="46.5" customHeight="1" x14ac:dyDescent="0.25">
      <c r="A15" s="316" t="s">
        <v>558</v>
      </c>
      <c r="B15" s="316"/>
      <c r="C15" s="316"/>
      <c r="D15" s="315"/>
      <c r="E15" s="315"/>
      <c r="F15" s="315"/>
      <c r="G15" s="315"/>
      <c r="H15" s="315"/>
      <c r="I15" s="315"/>
      <c r="J15" s="315"/>
      <c r="K15" s="315"/>
      <c r="L15" s="315"/>
    </row>
    <row r="16" spans="1:44" x14ac:dyDescent="0.25">
      <c r="A16" s="311" t="s">
        <v>7</v>
      </c>
      <c r="B16" s="311"/>
      <c r="C16" s="311"/>
      <c r="D16" s="311"/>
      <c r="E16" s="311"/>
      <c r="F16" s="311"/>
      <c r="G16" s="311"/>
      <c r="H16" s="311"/>
      <c r="I16" s="311"/>
      <c r="J16" s="311"/>
      <c r="K16" s="311"/>
      <c r="L16" s="311"/>
    </row>
    <row r="17" spans="1:12" ht="15.75" customHeight="1" x14ac:dyDescent="0.25">
      <c r="L17" s="177"/>
    </row>
    <row r="18" spans="1:12" x14ac:dyDescent="0.25">
      <c r="K18" s="96"/>
    </row>
    <row r="19" spans="1:12" ht="15.75" customHeight="1" x14ac:dyDescent="0.25">
      <c r="A19" s="354" t="s">
        <v>464</v>
      </c>
      <c r="B19" s="354"/>
      <c r="C19" s="354"/>
      <c r="D19" s="354"/>
      <c r="E19" s="354"/>
      <c r="F19" s="354"/>
      <c r="G19" s="354"/>
      <c r="H19" s="354"/>
      <c r="I19" s="354"/>
      <c r="J19" s="354"/>
      <c r="K19" s="354"/>
      <c r="L19" s="354"/>
    </row>
    <row r="20" spans="1:12" x14ac:dyDescent="0.25">
      <c r="A20" s="179"/>
      <c r="B20" s="179"/>
      <c r="C20" s="95"/>
      <c r="D20" s="95"/>
      <c r="E20" s="95"/>
      <c r="F20" s="95"/>
      <c r="G20" s="95"/>
      <c r="H20" s="95"/>
      <c r="I20" s="95"/>
      <c r="J20" s="95"/>
      <c r="K20" s="95"/>
      <c r="L20" s="95"/>
    </row>
    <row r="21" spans="1:12" ht="28.5" customHeight="1" x14ac:dyDescent="0.25">
      <c r="A21" s="359" t="s">
        <v>227</v>
      </c>
      <c r="B21" s="359" t="s">
        <v>226</v>
      </c>
      <c r="C21" s="360" t="s">
        <v>421</v>
      </c>
      <c r="D21" s="360"/>
      <c r="E21" s="360"/>
      <c r="F21" s="360"/>
      <c r="G21" s="360"/>
      <c r="H21" s="360"/>
      <c r="I21" s="361" t="s">
        <v>225</v>
      </c>
      <c r="J21" s="362" t="s">
        <v>423</v>
      </c>
      <c r="K21" s="359" t="s">
        <v>224</v>
      </c>
      <c r="L21" s="355" t="s">
        <v>422</v>
      </c>
    </row>
    <row r="22" spans="1:12" ht="58.5" customHeight="1" x14ac:dyDescent="0.25">
      <c r="A22" s="359"/>
      <c r="B22" s="359"/>
      <c r="C22" s="356" t="s">
        <v>3</v>
      </c>
      <c r="D22" s="356"/>
      <c r="E22" s="149"/>
      <c r="F22" s="150"/>
      <c r="G22" s="357" t="s">
        <v>2</v>
      </c>
      <c r="H22" s="358"/>
      <c r="I22" s="361"/>
      <c r="J22" s="363"/>
      <c r="K22" s="359"/>
      <c r="L22" s="355"/>
    </row>
    <row r="23" spans="1:12" ht="47.25" x14ac:dyDescent="0.25">
      <c r="A23" s="359"/>
      <c r="B23" s="359"/>
      <c r="C23" s="94" t="s">
        <v>223</v>
      </c>
      <c r="D23" s="94" t="s">
        <v>222</v>
      </c>
      <c r="E23" s="94" t="s">
        <v>223</v>
      </c>
      <c r="F23" s="94" t="s">
        <v>222</v>
      </c>
      <c r="G23" s="94" t="s">
        <v>223</v>
      </c>
      <c r="H23" s="94" t="s">
        <v>222</v>
      </c>
      <c r="I23" s="361"/>
      <c r="J23" s="364"/>
      <c r="K23" s="359"/>
      <c r="L23" s="355"/>
    </row>
    <row r="24" spans="1:12" x14ac:dyDescent="0.25">
      <c r="A24" s="178">
        <v>1</v>
      </c>
      <c r="B24" s="178">
        <v>2</v>
      </c>
      <c r="C24" s="94">
        <v>3</v>
      </c>
      <c r="D24" s="94">
        <v>4</v>
      </c>
      <c r="E24" s="94">
        <v>5</v>
      </c>
      <c r="F24" s="94">
        <v>6</v>
      </c>
      <c r="G24" s="94">
        <v>7</v>
      </c>
      <c r="H24" s="94">
        <v>8</v>
      </c>
      <c r="I24" s="94">
        <v>9</v>
      </c>
      <c r="J24" s="94">
        <v>10</v>
      </c>
      <c r="K24" s="94">
        <v>11</v>
      </c>
      <c r="L24" s="94">
        <v>12</v>
      </c>
    </row>
    <row r="25" spans="1:12" ht="31.5" x14ac:dyDescent="0.25">
      <c r="A25" s="259">
        <v>1</v>
      </c>
      <c r="B25" s="260" t="s">
        <v>221</v>
      </c>
      <c r="C25" s="261"/>
      <c r="D25" s="262"/>
      <c r="E25" s="93"/>
      <c r="F25" s="93"/>
      <c r="G25" s="93"/>
      <c r="H25" s="93"/>
      <c r="I25" s="93"/>
      <c r="J25" s="93"/>
      <c r="K25" s="88"/>
      <c r="L25" s="105"/>
    </row>
    <row r="26" spans="1:12" x14ac:dyDescent="0.25">
      <c r="A26" s="258" t="s">
        <v>220</v>
      </c>
      <c r="B26" s="255" t="s">
        <v>524</v>
      </c>
      <c r="C26" s="256">
        <v>44440</v>
      </c>
      <c r="D26" s="256">
        <v>44440</v>
      </c>
      <c r="E26" s="256">
        <v>44440</v>
      </c>
      <c r="F26" s="256">
        <v>44440</v>
      </c>
      <c r="G26" s="256">
        <v>44440</v>
      </c>
      <c r="H26" s="256">
        <v>44440</v>
      </c>
      <c r="I26" s="268">
        <v>100</v>
      </c>
      <c r="J26" s="268">
        <v>100</v>
      </c>
      <c r="K26" s="88"/>
      <c r="L26" s="88"/>
    </row>
    <row r="27" spans="1:12" s="68" customFormat="1" x14ac:dyDescent="0.25">
      <c r="A27" s="258" t="s">
        <v>219</v>
      </c>
      <c r="B27" s="255" t="s">
        <v>525</v>
      </c>
      <c r="C27" s="256">
        <v>44501</v>
      </c>
      <c r="D27" s="256">
        <v>44501</v>
      </c>
      <c r="E27" s="256">
        <v>44501</v>
      </c>
      <c r="F27" s="256">
        <v>44501</v>
      </c>
      <c r="G27" s="256">
        <v>44501</v>
      </c>
      <c r="H27" s="256">
        <v>44501</v>
      </c>
      <c r="I27" s="268">
        <v>100</v>
      </c>
      <c r="J27" s="268">
        <v>100</v>
      </c>
      <c r="K27" s="88"/>
      <c r="L27" s="88"/>
    </row>
    <row r="28" spans="1:12" s="68" customFormat="1" ht="31.5" x14ac:dyDescent="0.25">
      <c r="A28" s="258" t="s">
        <v>218</v>
      </c>
      <c r="B28" s="257" t="s">
        <v>428</v>
      </c>
      <c r="C28" s="256">
        <v>44502</v>
      </c>
      <c r="D28" s="256">
        <v>44502</v>
      </c>
      <c r="E28" s="256">
        <v>44502</v>
      </c>
      <c r="F28" s="256">
        <v>44502</v>
      </c>
      <c r="G28" s="256">
        <v>44502</v>
      </c>
      <c r="H28" s="256">
        <v>44502</v>
      </c>
      <c r="I28" s="268">
        <v>100</v>
      </c>
      <c r="J28" s="268">
        <v>100</v>
      </c>
      <c r="K28" s="88"/>
      <c r="L28" s="88"/>
    </row>
    <row r="29" spans="1:12" s="68" customFormat="1" ht="63" x14ac:dyDescent="0.25">
      <c r="A29" s="258" t="s">
        <v>217</v>
      </c>
      <c r="B29" s="257" t="s">
        <v>526</v>
      </c>
      <c r="C29" s="256">
        <v>45323</v>
      </c>
      <c r="D29" s="256">
        <v>45323</v>
      </c>
      <c r="E29" s="93"/>
      <c r="F29" s="93"/>
      <c r="G29" s="256">
        <v>45689</v>
      </c>
      <c r="H29" s="256">
        <v>45689</v>
      </c>
      <c r="I29" s="268">
        <v>0</v>
      </c>
      <c r="J29" s="268">
        <v>0</v>
      </c>
      <c r="K29" s="88"/>
      <c r="L29" s="88"/>
    </row>
    <row r="30" spans="1:12" s="68" customFormat="1" ht="31.5" x14ac:dyDescent="0.25">
      <c r="A30" s="258" t="s">
        <v>216</v>
      </c>
      <c r="B30" s="257" t="s">
        <v>215</v>
      </c>
      <c r="C30" s="411">
        <v>45352</v>
      </c>
      <c r="D30" s="411">
        <v>45352</v>
      </c>
      <c r="E30" s="93"/>
      <c r="F30" s="93"/>
      <c r="G30" s="411">
        <v>45717</v>
      </c>
      <c r="H30" s="411">
        <v>45717</v>
      </c>
      <c r="I30" s="268">
        <v>0</v>
      </c>
      <c r="J30" s="268">
        <v>0</v>
      </c>
      <c r="K30" s="88"/>
      <c r="L30" s="88"/>
    </row>
    <row r="31" spans="1:12" s="68" customFormat="1" x14ac:dyDescent="0.25">
      <c r="A31" s="258" t="s">
        <v>214</v>
      </c>
      <c r="B31" s="257" t="s">
        <v>213</v>
      </c>
      <c r="C31" s="411">
        <v>45352</v>
      </c>
      <c r="D31" s="411">
        <v>45352</v>
      </c>
      <c r="E31" s="93"/>
      <c r="F31" s="93"/>
      <c r="G31" s="411">
        <v>45717</v>
      </c>
      <c r="H31" s="411">
        <v>45717</v>
      </c>
      <c r="I31" s="268">
        <v>0</v>
      </c>
      <c r="J31" s="268">
        <v>0</v>
      </c>
      <c r="K31" s="88"/>
      <c r="L31" s="88"/>
    </row>
    <row r="32" spans="1:12" s="68" customFormat="1" x14ac:dyDescent="0.25">
      <c r="A32" s="258">
        <v>2</v>
      </c>
      <c r="B32" s="263" t="s">
        <v>212</v>
      </c>
      <c r="C32" s="256"/>
      <c r="D32" s="256"/>
      <c r="E32" s="93"/>
      <c r="F32" s="93"/>
      <c r="G32" s="256"/>
      <c r="H32" s="256"/>
      <c r="I32" s="268"/>
      <c r="J32" s="268"/>
      <c r="K32" s="88"/>
      <c r="L32" s="88"/>
    </row>
    <row r="33" spans="1:12" s="68" customFormat="1" ht="31.5" x14ac:dyDescent="0.25">
      <c r="A33" s="258" t="s">
        <v>211</v>
      </c>
      <c r="B33" s="257" t="s">
        <v>527</v>
      </c>
      <c r="C33" s="256">
        <v>45383</v>
      </c>
      <c r="D33" s="256">
        <v>45383</v>
      </c>
      <c r="E33" s="93"/>
      <c r="F33" s="93"/>
      <c r="G33" s="256">
        <v>45748</v>
      </c>
      <c r="H33" s="256">
        <v>45748</v>
      </c>
      <c r="I33" s="268">
        <v>0</v>
      </c>
      <c r="J33" s="268">
        <v>0</v>
      </c>
      <c r="K33" s="88"/>
      <c r="L33" s="88"/>
    </row>
    <row r="34" spans="1:12" s="68" customFormat="1" ht="63" x14ac:dyDescent="0.25">
      <c r="A34" s="258" t="s">
        <v>210</v>
      </c>
      <c r="B34" s="257" t="s">
        <v>528</v>
      </c>
      <c r="C34" s="256" t="s">
        <v>368</v>
      </c>
      <c r="D34" s="256" t="s">
        <v>368</v>
      </c>
      <c r="E34" s="256" t="s">
        <v>368</v>
      </c>
      <c r="F34" s="256" t="s">
        <v>368</v>
      </c>
      <c r="G34" s="256" t="s">
        <v>368</v>
      </c>
      <c r="H34" s="256" t="s">
        <v>368</v>
      </c>
      <c r="I34" s="268"/>
      <c r="J34" s="268"/>
      <c r="K34" s="92"/>
      <c r="L34" s="88"/>
    </row>
    <row r="35" spans="1:12" s="68" customFormat="1" ht="31.5" x14ac:dyDescent="0.25">
      <c r="A35" s="258" t="s">
        <v>529</v>
      </c>
      <c r="B35" s="257" t="s">
        <v>530</v>
      </c>
      <c r="C35" s="256" t="s">
        <v>368</v>
      </c>
      <c r="D35" s="256" t="s">
        <v>368</v>
      </c>
      <c r="E35" s="256" t="s">
        <v>368</v>
      </c>
      <c r="F35" s="256" t="s">
        <v>368</v>
      </c>
      <c r="G35" s="256" t="s">
        <v>368</v>
      </c>
      <c r="H35" s="256" t="s">
        <v>368</v>
      </c>
      <c r="I35" s="92"/>
      <c r="J35" s="92"/>
      <c r="K35" s="92"/>
      <c r="L35" s="88"/>
    </row>
    <row r="36" spans="1:12" ht="47.25" x14ac:dyDescent="0.25">
      <c r="A36" s="258">
        <v>3</v>
      </c>
      <c r="B36" s="263" t="s">
        <v>531</v>
      </c>
      <c r="C36" s="256"/>
      <c r="D36" s="256"/>
      <c r="E36" s="91"/>
      <c r="F36" s="90"/>
      <c r="G36" s="256"/>
      <c r="H36" s="256"/>
      <c r="I36" s="89"/>
      <c r="J36" s="89"/>
      <c r="K36" s="88"/>
      <c r="L36" s="88"/>
    </row>
    <row r="37" spans="1:12" ht="47.25" x14ac:dyDescent="0.25">
      <c r="A37" s="258" t="s">
        <v>209</v>
      </c>
      <c r="B37" s="257" t="s">
        <v>532</v>
      </c>
      <c r="C37" s="256">
        <v>45413</v>
      </c>
      <c r="D37" s="256">
        <v>45413</v>
      </c>
      <c r="E37" s="91"/>
      <c r="F37" s="90"/>
      <c r="G37" s="256">
        <v>45778</v>
      </c>
      <c r="H37" s="256">
        <v>45778</v>
      </c>
      <c r="I37" s="268">
        <v>0</v>
      </c>
      <c r="J37" s="268">
        <v>0</v>
      </c>
      <c r="K37" s="88"/>
      <c r="L37" s="88"/>
    </row>
    <row r="38" spans="1:12" x14ac:dyDescent="0.25">
      <c r="A38" s="258" t="s">
        <v>208</v>
      </c>
      <c r="B38" s="257" t="s">
        <v>207</v>
      </c>
      <c r="C38" s="256">
        <v>45445</v>
      </c>
      <c r="D38" s="256">
        <v>45445</v>
      </c>
      <c r="E38" s="88"/>
      <c r="F38" s="88"/>
      <c r="G38" s="256">
        <v>45810</v>
      </c>
      <c r="H38" s="256">
        <v>45810</v>
      </c>
      <c r="I38" s="268">
        <v>0</v>
      </c>
      <c r="J38" s="268">
        <v>0</v>
      </c>
      <c r="K38" s="88"/>
      <c r="L38" s="88"/>
    </row>
    <row r="39" spans="1:12" x14ac:dyDescent="0.25">
      <c r="A39" s="258" t="s">
        <v>206</v>
      </c>
      <c r="B39" s="257" t="s">
        <v>205</v>
      </c>
      <c r="C39" s="256">
        <v>45474</v>
      </c>
      <c r="D39" s="256">
        <v>45474</v>
      </c>
      <c r="E39" s="88"/>
      <c r="F39" s="88"/>
      <c r="G39" s="256">
        <v>45839</v>
      </c>
      <c r="H39" s="256">
        <v>45839</v>
      </c>
      <c r="I39" s="268">
        <v>0</v>
      </c>
      <c r="J39" s="268">
        <v>0</v>
      </c>
      <c r="K39" s="88"/>
      <c r="L39" s="88"/>
    </row>
    <row r="40" spans="1:12" x14ac:dyDescent="0.25">
      <c r="A40" s="258" t="s">
        <v>204</v>
      </c>
      <c r="B40" s="257" t="s">
        <v>203</v>
      </c>
      <c r="C40" s="412">
        <v>45505</v>
      </c>
      <c r="D40" s="412">
        <v>45505</v>
      </c>
      <c r="E40" s="88"/>
      <c r="F40" s="88"/>
      <c r="G40" s="412">
        <v>45870</v>
      </c>
      <c r="H40" s="412">
        <v>45870</v>
      </c>
      <c r="I40" s="268">
        <v>0</v>
      </c>
      <c r="J40" s="268">
        <v>0</v>
      </c>
      <c r="K40" s="88"/>
      <c r="L40" s="88"/>
    </row>
    <row r="41" spans="1:12" x14ac:dyDescent="0.25">
      <c r="A41" s="258" t="s">
        <v>202</v>
      </c>
      <c r="B41" s="257" t="s">
        <v>533</v>
      </c>
      <c r="C41" s="256">
        <v>45536</v>
      </c>
      <c r="D41" s="256">
        <v>45536</v>
      </c>
      <c r="E41" s="88"/>
      <c r="F41" s="88"/>
      <c r="G41" s="256">
        <v>45901</v>
      </c>
      <c r="H41" s="256">
        <v>45901</v>
      </c>
      <c r="I41" s="268">
        <v>0</v>
      </c>
      <c r="J41" s="268">
        <v>0</v>
      </c>
      <c r="K41" s="88"/>
      <c r="L41" s="88"/>
    </row>
    <row r="42" spans="1:12" ht="31.5" x14ac:dyDescent="0.25">
      <c r="A42" s="258">
        <v>4</v>
      </c>
      <c r="B42" s="263" t="s">
        <v>201</v>
      </c>
      <c r="C42" s="256"/>
      <c r="D42" s="256"/>
      <c r="E42" s="88"/>
      <c r="F42" s="88"/>
      <c r="G42" s="256"/>
      <c r="H42" s="256"/>
      <c r="I42" s="88"/>
      <c r="J42" s="88"/>
      <c r="K42" s="88"/>
      <c r="L42" s="88"/>
    </row>
    <row r="43" spans="1:12" ht="31.5" x14ac:dyDescent="0.25">
      <c r="A43" s="258" t="s">
        <v>200</v>
      </c>
      <c r="B43" s="257" t="s">
        <v>199</v>
      </c>
      <c r="C43" s="256">
        <v>45566</v>
      </c>
      <c r="D43" s="256">
        <v>45566</v>
      </c>
      <c r="E43" s="88"/>
      <c r="F43" s="88"/>
      <c r="G43" s="256">
        <v>45931</v>
      </c>
      <c r="H43" s="256">
        <v>45931</v>
      </c>
      <c r="I43" s="268">
        <v>0</v>
      </c>
      <c r="J43" s="268">
        <v>0</v>
      </c>
      <c r="K43" s="88"/>
      <c r="L43" s="88"/>
    </row>
    <row r="44" spans="1:12" ht="63" x14ac:dyDescent="0.25">
      <c r="A44" s="258" t="s">
        <v>198</v>
      </c>
      <c r="B44" s="257" t="s">
        <v>197</v>
      </c>
      <c r="C44" s="256">
        <v>45626</v>
      </c>
      <c r="D44" s="256">
        <v>45626</v>
      </c>
      <c r="E44" s="88"/>
      <c r="F44" s="88"/>
      <c r="G44" s="256">
        <v>45991</v>
      </c>
      <c r="H44" s="256">
        <v>45991</v>
      </c>
      <c r="I44" s="268">
        <v>0</v>
      </c>
      <c r="J44" s="268">
        <v>0</v>
      </c>
      <c r="K44" s="88"/>
      <c r="L44" s="88"/>
    </row>
    <row r="45" spans="1:12" ht="31.5" x14ac:dyDescent="0.25">
      <c r="A45" s="264" t="s">
        <v>196</v>
      </c>
      <c r="B45" s="265" t="s">
        <v>195</v>
      </c>
      <c r="C45" s="256">
        <v>45656</v>
      </c>
      <c r="D45" s="256">
        <v>45656</v>
      </c>
      <c r="E45" s="88"/>
      <c r="F45" s="88"/>
      <c r="G45" s="256">
        <v>46021</v>
      </c>
      <c r="H45" s="256">
        <v>46021</v>
      </c>
      <c r="I45" s="268">
        <v>0</v>
      </c>
      <c r="J45" s="268">
        <v>0</v>
      </c>
      <c r="K45" s="88"/>
      <c r="L45" s="88"/>
    </row>
    <row r="46" spans="1:12" ht="32.25" thickBot="1" x14ac:dyDescent="0.3">
      <c r="A46" s="266" t="s">
        <v>194</v>
      </c>
      <c r="B46" s="267" t="s">
        <v>534</v>
      </c>
      <c r="C46" s="256">
        <v>45657</v>
      </c>
      <c r="D46" s="256">
        <v>45657</v>
      </c>
      <c r="E46" s="88"/>
      <c r="F46" s="88"/>
      <c r="G46" s="256">
        <v>46022</v>
      </c>
      <c r="H46" s="256">
        <v>46022</v>
      </c>
      <c r="I46" s="268">
        <v>0</v>
      </c>
      <c r="J46" s="268">
        <v>0</v>
      </c>
      <c r="K46" s="88"/>
      <c r="L46"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2025-04-14T18:02:13Z</dcterms:modified>
</cp:coreProperties>
</file>